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/>
  </bookViews>
  <sheets>
    <sheet name="2024" sheetId="23" r:id="rId1"/>
  </sheets>
  <definedNames>
    <definedName name="_xlnm.Print_Titles" localSheetId="0">'2024'!$3:$5</definedName>
    <definedName name="_xlnm.Print_Area" localSheetId="0">'2024'!$A$1:$AA$133</definedName>
  </definedNames>
  <calcPr calcId="162913" refMode="R1C1"/>
</workbook>
</file>

<file path=xl/calcChain.xml><?xml version="1.0" encoding="utf-8"?>
<calcChain xmlns="http://schemas.openxmlformats.org/spreadsheetml/2006/main">
  <c r="Z72" i="23" l="1"/>
  <c r="AA71" i="23"/>
  <c r="Z71" i="23"/>
  <c r="Z70" i="23"/>
  <c r="AA69" i="23"/>
  <c r="Z69" i="23"/>
  <c r="Z68" i="23"/>
  <c r="Z77" i="23"/>
  <c r="Z78" i="23"/>
  <c r="AA78" i="23"/>
  <c r="Z79" i="23"/>
  <c r="Z80" i="23"/>
  <c r="AA80" i="23"/>
  <c r="Z81" i="23"/>
  <c r="AA81" i="23"/>
  <c r="Z82" i="23"/>
  <c r="W77" i="23"/>
  <c r="X77" i="23"/>
  <c r="W79" i="23"/>
  <c r="X79" i="23"/>
  <c r="U89" i="23"/>
  <c r="U147" i="23"/>
  <c r="U145" i="23"/>
  <c r="U143" i="23"/>
  <c r="U104" i="23"/>
  <c r="U103" i="23"/>
  <c r="U102" i="23"/>
  <c r="U101" i="23"/>
  <c r="U99" i="23"/>
  <c r="U98" i="23"/>
  <c r="U95" i="23"/>
  <c r="T68" i="23"/>
  <c r="U68" i="23"/>
  <c r="V68" i="23" s="1"/>
  <c r="X68" i="23"/>
  <c r="R89" i="23"/>
  <c r="U77" i="23"/>
  <c r="V77" i="23" s="1"/>
  <c r="Q81" i="23"/>
  <c r="S78" i="23"/>
  <c r="S71" i="23"/>
  <c r="U71" i="23"/>
  <c r="V71" i="23"/>
  <c r="S72" i="23"/>
  <c r="T72" i="23"/>
  <c r="U72" i="23"/>
  <c r="V72" i="23"/>
  <c r="W72" i="23"/>
  <c r="X72" i="23"/>
  <c r="R9" i="23"/>
  <c r="W68" i="23" l="1"/>
  <c r="P89" i="23"/>
  <c r="O89" i="23"/>
  <c r="N89" i="23"/>
  <c r="M89" i="23"/>
  <c r="L89" i="23"/>
  <c r="K89" i="23"/>
  <c r="J89" i="23"/>
  <c r="I89" i="23"/>
  <c r="H89" i="23"/>
  <c r="G89" i="23"/>
  <c r="E89" i="23"/>
  <c r="F72" i="23"/>
  <c r="A72" i="23"/>
  <c r="A73" i="23"/>
  <c r="F77" i="23"/>
  <c r="F65" i="23"/>
  <c r="X65" i="23" s="1"/>
  <c r="U65" i="23"/>
  <c r="U60" i="23"/>
  <c r="U52" i="23"/>
  <c r="U51" i="23"/>
  <c r="U50" i="23"/>
  <c r="U49" i="23"/>
  <c r="U48" i="23"/>
  <c r="U47" i="23"/>
  <c r="U46" i="23"/>
  <c r="U45" i="23"/>
  <c r="U44" i="23"/>
  <c r="U43" i="23"/>
  <c r="U42" i="23"/>
  <c r="U41" i="23"/>
  <c r="U40" i="23"/>
  <c r="U38" i="23"/>
  <c r="U37" i="23"/>
  <c r="U36" i="23"/>
  <c r="U35" i="23"/>
  <c r="U34" i="23"/>
  <c r="U33" i="23"/>
  <c r="U32" i="23"/>
  <c r="U31" i="23"/>
  <c r="U30" i="23"/>
  <c r="U29" i="23"/>
  <c r="U28" i="23"/>
  <c r="U27" i="23"/>
  <c r="U26" i="23"/>
  <c r="U25" i="23"/>
  <c r="U23" i="23"/>
  <c r="U22" i="23"/>
  <c r="U21" i="23"/>
  <c r="U19" i="23"/>
  <c r="U18" i="23"/>
  <c r="U15" i="23"/>
  <c r="U14" i="23"/>
  <c r="U13" i="23"/>
  <c r="U12" i="23"/>
  <c r="U10" i="23"/>
  <c r="U7" i="23"/>
  <c r="T77" i="23" l="1"/>
  <c r="S77" i="23"/>
  <c r="S65" i="23"/>
  <c r="Z65" i="23"/>
  <c r="T65" i="23"/>
  <c r="V65" i="23"/>
  <c r="W65" i="23"/>
  <c r="P128" i="23"/>
  <c r="P123" i="23"/>
  <c r="P114" i="23"/>
  <c r="P113" i="23"/>
  <c r="P112" i="23"/>
  <c r="P100" i="23"/>
  <c r="P94" i="23"/>
  <c r="P105" i="23" s="1"/>
  <c r="P88" i="23"/>
  <c r="P126" i="23" s="1"/>
  <c r="P86" i="23"/>
  <c r="P124" i="23" s="1"/>
  <c r="P73" i="23"/>
  <c r="P39" i="23"/>
  <c r="P24" i="23"/>
  <c r="P20" i="23"/>
  <c r="P17" i="23"/>
  <c r="P16" i="23" s="1"/>
  <c r="P11" i="23"/>
  <c r="P9" i="23"/>
  <c r="P87" i="23" l="1"/>
  <c r="P83" i="23" s="1"/>
  <c r="P91" i="23" s="1"/>
  <c r="P92" i="23" s="1"/>
  <c r="P53" i="23"/>
  <c r="P111" i="23"/>
  <c r="P110" i="23" s="1"/>
  <c r="P115" i="23" s="1"/>
  <c r="P127" i="23"/>
  <c r="P125" i="23" s="1"/>
  <c r="P122" i="23" s="1"/>
  <c r="U79" i="23"/>
  <c r="R88" i="23"/>
  <c r="Q88" i="23"/>
  <c r="O88" i="23"/>
  <c r="N88" i="23"/>
  <c r="M88" i="23"/>
  <c r="L88" i="23"/>
  <c r="K88" i="23"/>
  <c r="J88" i="23"/>
  <c r="I88" i="23"/>
  <c r="H88" i="23"/>
  <c r="G88" i="23"/>
  <c r="E88" i="23"/>
  <c r="F60" i="23"/>
  <c r="F68" i="23"/>
  <c r="F82" i="23"/>
  <c r="F79" i="23"/>
  <c r="F56" i="23"/>
  <c r="E86" i="23"/>
  <c r="G86" i="23"/>
  <c r="H86" i="23"/>
  <c r="I86" i="23"/>
  <c r="J86" i="23"/>
  <c r="K86" i="23"/>
  <c r="L86" i="23"/>
  <c r="M86" i="23"/>
  <c r="N86" i="23"/>
  <c r="O86" i="23"/>
  <c r="R86" i="23"/>
  <c r="U56" i="23"/>
  <c r="A56" i="23"/>
  <c r="A57" i="23" s="1"/>
  <c r="A58" i="23" s="1"/>
  <c r="A59" i="23" s="1"/>
  <c r="A60" i="23" s="1"/>
  <c r="A61" i="23" s="1"/>
  <c r="A62" i="23" s="1"/>
  <c r="F107" i="23"/>
  <c r="U107" i="23"/>
  <c r="Y113" i="23"/>
  <c r="A108" i="23"/>
  <c r="A109" i="23" s="1"/>
  <c r="A107" i="23"/>
  <c r="Y39" i="23"/>
  <c r="S79" i="23" l="1"/>
  <c r="T79" i="23"/>
  <c r="P54" i="23"/>
  <c r="P117" i="23"/>
  <c r="W60" i="23"/>
  <c r="X60" i="23"/>
  <c r="V56" i="23"/>
  <c r="Z56" i="23"/>
  <c r="V60" i="23"/>
  <c r="Z60" i="23"/>
  <c r="S60" i="23"/>
  <c r="V79" i="23"/>
  <c r="A63" i="23"/>
  <c r="A64" i="23" s="1"/>
  <c r="A65" i="23" s="1"/>
  <c r="A66" i="23" s="1"/>
  <c r="A67" i="23" s="1"/>
  <c r="A68" i="23" s="1"/>
  <c r="A69" i="23" s="1"/>
  <c r="A70" i="23" s="1"/>
  <c r="A71" i="23" s="1"/>
  <c r="S68" i="23"/>
  <c r="T56" i="23"/>
  <c r="S56" i="23"/>
  <c r="X56" i="23"/>
  <c r="W56" i="23"/>
  <c r="V107" i="23"/>
  <c r="S107" i="23"/>
  <c r="Z107" i="23"/>
  <c r="P130" i="23" l="1"/>
  <c r="P131" i="23" s="1"/>
  <c r="P118" i="23"/>
  <c r="F7" i="23"/>
  <c r="O128" i="23"/>
  <c r="O124" i="23"/>
  <c r="O123" i="23"/>
  <c r="O114" i="23"/>
  <c r="O113" i="23"/>
  <c r="O112" i="23"/>
  <c r="O100" i="23"/>
  <c r="O94" i="23"/>
  <c r="O105" i="23" s="1"/>
  <c r="O76" i="23"/>
  <c r="O73" i="23" s="1"/>
  <c r="O39" i="23"/>
  <c r="O24" i="23"/>
  <c r="O20" i="23"/>
  <c r="O17" i="23"/>
  <c r="O11" i="23"/>
  <c r="O9" i="23"/>
  <c r="O16" i="23" l="1"/>
  <c r="O111" i="23"/>
  <c r="O110" i="23" s="1"/>
  <c r="O115" i="23" s="1"/>
  <c r="O126" i="23"/>
  <c r="O53" i="23"/>
  <c r="O54" i="23" l="1"/>
  <c r="O117" i="23"/>
  <c r="O118" i="23" s="1"/>
  <c r="O87" i="23"/>
  <c r="O83" i="23" s="1"/>
  <c r="O91" i="23" s="1"/>
  <c r="O92" i="23" s="1"/>
  <c r="O127" i="23"/>
  <c r="O125" i="23" s="1"/>
  <c r="O122" i="23" s="1"/>
  <c r="N123" i="23"/>
  <c r="N114" i="23"/>
  <c r="N128" i="23" s="1"/>
  <c r="N113" i="23"/>
  <c r="N112" i="23"/>
  <c r="N111" i="23" s="1"/>
  <c r="N100" i="23"/>
  <c r="N94" i="23"/>
  <c r="N105" i="23" s="1"/>
  <c r="N124" i="23"/>
  <c r="N73" i="23"/>
  <c r="N87" i="23" s="1"/>
  <c r="N83" i="23" s="1"/>
  <c r="N39" i="23"/>
  <c r="N24" i="23"/>
  <c r="N20" i="23"/>
  <c r="N17" i="23"/>
  <c r="N16" i="23" s="1"/>
  <c r="N11" i="23"/>
  <c r="N9" i="23"/>
  <c r="O130" i="23" l="1"/>
  <c r="O131" i="23" s="1"/>
  <c r="N127" i="23"/>
  <c r="N126" i="23"/>
  <c r="N53" i="23"/>
  <c r="N117" i="23" s="1"/>
  <c r="N110" i="23"/>
  <c r="N115" i="23" s="1"/>
  <c r="U57" i="23"/>
  <c r="N125" i="23" l="1"/>
  <c r="N122" i="23" s="1"/>
  <c r="N91" i="23"/>
  <c r="N92" i="23" s="1"/>
  <c r="N54" i="23"/>
  <c r="N130" i="23"/>
  <c r="N131" i="23" s="1"/>
  <c r="N118" i="23"/>
  <c r="F57" i="23"/>
  <c r="Z57" i="23" s="1"/>
  <c r="V57" i="23" l="1"/>
  <c r="W57" i="23"/>
  <c r="X57" i="23"/>
  <c r="S57" i="23"/>
  <c r="T57" i="23"/>
  <c r="M124" i="23"/>
  <c r="M123" i="23"/>
  <c r="M114" i="23"/>
  <c r="M128" i="23" s="1"/>
  <c r="M113" i="23"/>
  <c r="M112" i="23"/>
  <c r="M126" i="23" s="1"/>
  <c r="M111" i="23"/>
  <c r="M110" i="23" s="1"/>
  <c r="M100" i="23"/>
  <c r="M94" i="23"/>
  <c r="M105" i="23" s="1"/>
  <c r="M81" i="23"/>
  <c r="M73" i="23"/>
  <c r="M39" i="23"/>
  <c r="M24" i="23"/>
  <c r="M20" i="23"/>
  <c r="M16" i="23" s="1"/>
  <c r="M17" i="23"/>
  <c r="M11" i="23"/>
  <c r="M9" i="23"/>
  <c r="M87" i="23" l="1"/>
  <c r="M83" i="23" s="1"/>
  <c r="M115" i="23"/>
  <c r="M53" i="23"/>
  <c r="F71" i="23"/>
  <c r="M127" i="23" l="1"/>
  <c r="M125" i="23" s="1"/>
  <c r="M122" i="23" s="1"/>
  <c r="M91" i="23"/>
  <c r="M92" i="23" s="1"/>
  <c r="M54" i="23"/>
  <c r="M117" i="23"/>
  <c r="U67" i="23"/>
  <c r="U69" i="23"/>
  <c r="U70" i="23"/>
  <c r="U62" i="23"/>
  <c r="U63" i="23"/>
  <c r="U64" i="23"/>
  <c r="F62" i="23"/>
  <c r="T62" i="23" s="1"/>
  <c r="F63" i="23"/>
  <c r="S63" i="23" s="1"/>
  <c r="F64" i="23"/>
  <c r="T64" i="23" s="1"/>
  <c r="X64" i="23" l="1"/>
  <c r="M130" i="23"/>
  <c r="M131" i="23" s="1"/>
  <c r="M118" i="23"/>
  <c r="V62" i="23"/>
  <c r="X62" i="23"/>
  <c r="AA62" i="23"/>
  <c r="T63" i="23"/>
  <c r="X63" i="23"/>
  <c r="AA63" i="23"/>
  <c r="S64" i="23"/>
  <c r="AA64" i="23"/>
  <c r="V64" i="23"/>
  <c r="V63" i="23"/>
  <c r="S62" i="23"/>
  <c r="W64" i="23"/>
  <c r="W63" i="23"/>
  <c r="W62" i="23"/>
  <c r="Z64" i="23" l="1"/>
  <c r="Z63" i="23"/>
  <c r="Z62" i="23"/>
  <c r="L123" i="23" l="1"/>
  <c r="L114" i="23"/>
  <c r="L128" i="23" s="1"/>
  <c r="L113" i="23"/>
  <c r="L112" i="23"/>
  <c r="L126" i="23" s="1"/>
  <c r="L100" i="23"/>
  <c r="L94" i="23"/>
  <c r="L105" i="23" s="1"/>
  <c r="L124" i="23"/>
  <c r="L73" i="23"/>
  <c r="L87" i="23" s="1"/>
  <c r="L39" i="23"/>
  <c r="L24" i="23"/>
  <c r="L20" i="23"/>
  <c r="L17" i="23"/>
  <c r="L11" i="23"/>
  <c r="L9" i="23"/>
  <c r="L16" i="23" l="1"/>
  <c r="L111" i="23"/>
  <c r="L110" i="23" s="1"/>
  <c r="L115" i="23" s="1"/>
  <c r="L127" i="23"/>
  <c r="L125" i="23" s="1"/>
  <c r="L122" i="23" s="1"/>
  <c r="L83" i="23"/>
  <c r="L53" i="23"/>
  <c r="L117" i="23" s="1"/>
  <c r="L118" i="23" s="1"/>
  <c r="Y86" i="23"/>
  <c r="L91" i="23" l="1"/>
  <c r="L92" i="23" s="1"/>
  <c r="L130" i="23"/>
  <c r="L131" i="23" s="1"/>
  <c r="L54" i="23"/>
  <c r="U58" i="23"/>
  <c r="D88" i="23"/>
  <c r="Q73" i="23"/>
  <c r="Q89" i="23" s="1"/>
  <c r="F58" i="23"/>
  <c r="Z58" i="23" s="1"/>
  <c r="K123" i="23"/>
  <c r="K114" i="23"/>
  <c r="K128" i="23" s="1"/>
  <c r="K113" i="23"/>
  <c r="K112" i="23"/>
  <c r="K100" i="23"/>
  <c r="K94" i="23"/>
  <c r="K105" i="23" s="1"/>
  <c r="K124" i="23"/>
  <c r="K73" i="23"/>
  <c r="K87" i="23" s="1"/>
  <c r="K39" i="23"/>
  <c r="K24" i="23"/>
  <c r="K20" i="23"/>
  <c r="K17" i="23"/>
  <c r="K11" i="23"/>
  <c r="K9" i="23"/>
  <c r="K127" i="23" l="1"/>
  <c r="K83" i="23"/>
  <c r="X58" i="23"/>
  <c r="S58" i="23"/>
  <c r="K111" i="23"/>
  <c r="K110" i="23" s="1"/>
  <c r="K115" i="23" s="1"/>
  <c r="T58" i="23"/>
  <c r="W58" i="23"/>
  <c r="K16" i="23"/>
  <c r="K53" i="23" s="1"/>
  <c r="K126" i="23"/>
  <c r="V58" i="23"/>
  <c r="F44" i="23"/>
  <c r="K125" i="23" l="1"/>
  <c r="K122" i="23" s="1"/>
  <c r="W44" i="23"/>
  <c r="X44" i="23"/>
  <c r="T44" i="23"/>
  <c r="K54" i="23"/>
  <c r="K117" i="23"/>
  <c r="K118" i="23" s="1"/>
  <c r="K91" i="23"/>
  <c r="K92" i="23" s="1"/>
  <c r="J123" i="23"/>
  <c r="J114" i="23"/>
  <c r="J113" i="23"/>
  <c r="J112" i="23"/>
  <c r="J100" i="23"/>
  <c r="J94" i="23"/>
  <c r="J105" i="23" s="1"/>
  <c r="J124" i="23"/>
  <c r="J81" i="23"/>
  <c r="J73" i="23"/>
  <c r="J87" i="23" s="1"/>
  <c r="J39" i="23"/>
  <c r="J24" i="23"/>
  <c r="J20" i="23"/>
  <c r="J17" i="23"/>
  <c r="J11" i="23"/>
  <c r="J9" i="23"/>
  <c r="J83" i="23" l="1"/>
  <c r="K130" i="23"/>
  <c r="K131" i="23" s="1"/>
  <c r="J16" i="23"/>
  <c r="J53" i="23" s="1"/>
  <c r="J111" i="23"/>
  <c r="J110" i="23" s="1"/>
  <c r="J115" i="23" s="1"/>
  <c r="J126" i="23"/>
  <c r="J128" i="23"/>
  <c r="J127" i="23" l="1"/>
  <c r="J125" i="23" s="1"/>
  <c r="J122" i="23" s="1"/>
  <c r="J91" i="23"/>
  <c r="J92" i="23" s="1"/>
  <c r="J54" i="23"/>
  <c r="J117" i="23"/>
  <c r="S44" i="23"/>
  <c r="Z44" i="23"/>
  <c r="V44" i="23"/>
  <c r="J130" i="23" l="1"/>
  <c r="J131" i="23" s="1"/>
  <c r="J118" i="23"/>
  <c r="U55" i="23" l="1"/>
  <c r="F69" i="23"/>
  <c r="F70" i="23"/>
  <c r="U78" i="23"/>
  <c r="F78" i="23"/>
  <c r="T70" i="23" l="1"/>
  <c r="X70" i="23"/>
  <c r="W70" i="23"/>
  <c r="V70" i="23"/>
  <c r="X69" i="23"/>
  <c r="T69" i="23"/>
  <c r="W69" i="23"/>
  <c r="V69" i="23"/>
  <c r="S69" i="23"/>
  <c r="V78" i="23"/>
  <c r="S70" i="23"/>
  <c r="I123" i="23"/>
  <c r="I114" i="23"/>
  <c r="I128" i="23" s="1"/>
  <c r="I113" i="23"/>
  <c r="I112" i="23"/>
  <c r="I111" i="23" s="1"/>
  <c r="I100" i="23"/>
  <c r="I94" i="23"/>
  <c r="I105" i="23" s="1"/>
  <c r="I124" i="23"/>
  <c r="I73" i="23"/>
  <c r="I87" i="23" s="1"/>
  <c r="I39" i="23"/>
  <c r="I24" i="23"/>
  <c r="I20" i="23"/>
  <c r="I17" i="23"/>
  <c r="I11" i="23"/>
  <c r="I9" i="23"/>
  <c r="I110" i="23" l="1"/>
  <c r="I126" i="23"/>
  <c r="I115" i="23"/>
  <c r="I16" i="23"/>
  <c r="I53" i="23" s="1"/>
  <c r="I83" i="23"/>
  <c r="I127" i="23"/>
  <c r="U109" i="23"/>
  <c r="U114" i="23" s="1"/>
  <c r="U128" i="23" s="1"/>
  <c r="R114" i="23"/>
  <c r="R128" i="23" s="1"/>
  <c r="E114" i="23"/>
  <c r="E128" i="23" s="1"/>
  <c r="Y128" i="23"/>
  <c r="G114" i="23"/>
  <c r="G128" i="23" s="1"/>
  <c r="R113" i="23"/>
  <c r="Q114" i="23"/>
  <c r="Q128" i="23" s="1"/>
  <c r="H114" i="23"/>
  <c r="D114" i="23"/>
  <c r="D128" i="23" s="1"/>
  <c r="F109" i="23"/>
  <c r="I125" i="23" l="1"/>
  <c r="I122" i="23" s="1"/>
  <c r="I91" i="23"/>
  <c r="I92" i="23" s="1"/>
  <c r="I54" i="23"/>
  <c r="I117" i="23"/>
  <c r="I118" i="23" s="1"/>
  <c r="F114" i="23"/>
  <c r="T114" i="23" s="1"/>
  <c r="H128" i="23"/>
  <c r="F128" i="23" s="1"/>
  <c r="S128" i="23" s="1"/>
  <c r="W109" i="23"/>
  <c r="X109" i="23"/>
  <c r="S109" i="23"/>
  <c r="Z109" i="23"/>
  <c r="T109" i="23"/>
  <c r="V109" i="23"/>
  <c r="I130" i="23" l="1"/>
  <c r="I131" i="23" s="1"/>
  <c r="V114" i="23"/>
  <c r="W114" i="23"/>
  <c r="X114" i="23"/>
  <c r="S114" i="23"/>
  <c r="Z114" i="23"/>
  <c r="V128" i="23"/>
  <c r="Z128" i="23"/>
  <c r="T128" i="23"/>
  <c r="W128" i="23"/>
  <c r="X128" i="23"/>
  <c r="U81" i="23" l="1"/>
  <c r="F81" i="23"/>
  <c r="U82" i="23"/>
  <c r="E73" i="23"/>
  <c r="E87" i="23" s="1"/>
  <c r="F55" i="23"/>
  <c r="F59" i="23"/>
  <c r="Z59" i="23" s="1"/>
  <c r="H123" i="23"/>
  <c r="H113" i="23"/>
  <c r="H112" i="23"/>
  <c r="H100" i="23"/>
  <c r="H94" i="23"/>
  <c r="H105" i="23" s="1"/>
  <c r="H124" i="23"/>
  <c r="H73" i="23"/>
  <c r="H87" i="23" s="1"/>
  <c r="H39" i="23"/>
  <c r="H24" i="23"/>
  <c r="H20" i="23"/>
  <c r="H17" i="23"/>
  <c r="H11" i="23"/>
  <c r="H9" i="23"/>
  <c r="Y85" i="23"/>
  <c r="AA55" i="23" l="1"/>
  <c r="S81" i="23"/>
  <c r="H16" i="23"/>
  <c r="H53" i="23" s="1"/>
  <c r="V55" i="23"/>
  <c r="H111" i="23"/>
  <c r="H110" i="23" s="1"/>
  <c r="H115" i="23" s="1"/>
  <c r="V82" i="23"/>
  <c r="H83" i="23"/>
  <c r="X82" i="23"/>
  <c r="T82" i="23"/>
  <c r="W82" i="23"/>
  <c r="S82" i="23"/>
  <c r="S55" i="23"/>
  <c r="X81" i="23"/>
  <c r="W81" i="23"/>
  <c r="V81" i="23"/>
  <c r="T81" i="23"/>
  <c r="H126" i="23"/>
  <c r="Z55" i="23"/>
  <c r="H127" i="23"/>
  <c r="H91" i="23" l="1"/>
  <c r="H92" i="23" s="1"/>
  <c r="H125" i="23"/>
  <c r="H122" i="23" s="1"/>
  <c r="H117" i="23"/>
  <c r="H54" i="23"/>
  <c r="H130" i="23" l="1"/>
  <c r="H131" i="23" s="1"/>
  <c r="H118" i="23"/>
  <c r="D86" i="23"/>
  <c r="Q113" i="23"/>
  <c r="G113" i="23"/>
  <c r="U108" i="23"/>
  <c r="U113" i="23" s="1"/>
  <c r="F97" i="23"/>
  <c r="S97" i="23" s="1"/>
  <c r="A98" i="23"/>
  <c r="Q86" i="23"/>
  <c r="Q124" i="23" s="1"/>
  <c r="Q123" i="23"/>
  <c r="Q112" i="23"/>
  <c r="Q100" i="23"/>
  <c r="Q94" i="23"/>
  <c r="Q105" i="23" s="1"/>
  <c r="U61" i="23"/>
  <c r="U86" i="23" s="1"/>
  <c r="Q39" i="23"/>
  <c r="Q24" i="23"/>
  <c r="Q20" i="23"/>
  <c r="Q17" i="23"/>
  <c r="Q11" i="23"/>
  <c r="Q9" i="23"/>
  <c r="Q111" i="23" l="1"/>
  <c r="Q110" i="23" s="1"/>
  <c r="Q115" i="23" s="1"/>
  <c r="V97" i="23"/>
  <c r="Z97" i="23"/>
  <c r="Q127" i="23"/>
  <c r="Q126" i="23"/>
  <c r="Q87" i="23"/>
  <c r="Q83" i="23" s="1"/>
  <c r="Q16" i="23"/>
  <c r="Q53" i="23" s="1"/>
  <c r="Q117" i="23" l="1"/>
  <c r="Q118" i="23" s="1"/>
  <c r="Q125" i="23"/>
  <c r="Q122" i="23" s="1"/>
  <c r="F121" i="23"/>
  <c r="F120" i="23"/>
  <c r="F113" i="23"/>
  <c r="F108" i="23"/>
  <c r="Z108" i="23" s="1"/>
  <c r="F106" i="23"/>
  <c r="AA106" i="23" s="1"/>
  <c r="F104" i="23"/>
  <c r="F103" i="23"/>
  <c r="F102" i="23"/>
  <c r="F101" i="23"/>
  <c r="F99" i="23"/>
  <c r="F98" i="23"/>
  <c r="F96" i="23"/>
  <c r="F95" i="23"/>
  <c r="F88" i="23"/>
  <c r="F86" i="23"/>
  <c r="AA86" i="23" s="1"/>
  <c r="F85" i="23"/>
  <c r="F80" i="23"/>
  <c r="F76" i="23"/>
  <c r="AA76" i="23" s="1"/>
  <c r="F75" i="23"/>
  <c r="AA75" i="23" s="1"/>
  <c r="F74" i="23"/>
  <c r="AA74" i="23" s="1"/>
  <c r="F67" i="23"/>
  <c r="F66" i="23"/>
  <c r="F61" i="23"/>
  <c r="AA61" i="23" s="1"/>
  <c r="F52" i="23"/>
  <c r="T52" i="23" s="1"/>
  <c r="F51" i="23"/>
  <c r="T51" i="23" s="1"/>
  <c r="F50" i="23"/>
  <c r="F49" i="23"/>
  <c r="F48" i="23"/>
  <c r="F47" i="23"/>
  <c r="F46" i="23"/>
  <c r="F45" i="23"/>
  <c r="F43" i="23"/>
  <c r="F42" i="23"/>
  <c r="F41" i="23"/>
  <c r="F40" i="23"/>
  <c r="F38" i="23"/>
  <c r="F37" i="23"/>
  <c r="F36" i="23"/>
  <c r="F35" i="23"/>
  <c r="T35" i="23" s="1"/>
  <c r="F34" i="23"/>
  <c r="F33" i="23"/>
  <c r="T33" i="23" s="1"/>
  <c r="F32" i="23"/>
  <c r="T32" i="23" s="1"/>
  <c r="F31" i="23"/>
  <c r="F30" i="23"/>
  <c r="F29" i="23"/>
  <c r="F28" i="23"/>
  <c r="F27" i="23"/>
  <c r="F26" i="23"/>
  <c r="F25" i="23"/>
  <c r="F23" i="23"/>
  <c r="AA23" i="23" s="1"/>
  <c r="F22" i="23"/>
  <c r="F21" i="23"/>
  <c r="F19" i="23"/>
  <c r="F18" i="23"/>
  <c r="F15" i="23"/>
  <c r="T15" i="23" s="1"/>
  <c r="F14" i="23"/>
  <c r="F13" i="23"/>
  <c r="F12" i="23"/>
  <c r="T12" i="23" s="1"/>
  <c r="F10" i="23"/>
  <c r="AA10" i="23" s="1"/>
  <c r="E113" i="23"/>
  <c r="Y9" i="23"/>
  <c r="AA48" i="23" l="1"/>
  <c r="T48" i="23"/>
  <c r="T67" i="23"/>
  <c r="X67" i="23"/>
  <c r="V67" i="23"/>
  <c r="W67" i="23"/>
  <c r="Z85" i="23"/>
  <c r="AA85" i="23"/>
  <c r="T99" i="23"/>
  <c r="X99" i="23"/>
  <c r="T102" i="23"/>
  <c r="AA102" i="23"/>
  <c r="W101" i="23"/>
  <c r="X101" i="23"/>
  <c r="T101" i="23"/>
  <c r="S67" i="23"/>
  <c r="Z61" i="23"/>
  <c r="X61" i="23"/>
  <c r="Q91" i="23"/>
  <c r="Q92" i="23" s="1"/>
  <c r="Q54" i="23"/>
  <c r="AA31" i="23"/>
  <c r="T31" i="23"/>
  <c r="W108" i="23"/>
  <c r="X108" i="23"/>
  <c r="T108" i="23"/>
  <c r="S108" i="23"/>
  <c r="V108" i="23"/>
  <c r="W113" i="23"/>
  <c r="X113" i="23"/>
  <c r="T113" i="23"/>
  <c r="Q130" i="23"/>
  <c r="Q131" i="23" s="1"/>
  <c r="Z86" i="23"/>
  <c r="S86" i="23"/>
  <c r="T86" i="23"/>
  <c r="X86" i="23"/>
  <c r="W86" i="23"/>
  <c r="T13" i="23"/>
  <c r="AA13" i="23"/>
  <c r="T80" i="23"/>
  <c r="T61" i="23"/>
  <c r="S61" i="23"/>
  <c r="V61" i="23"/>
  <c r="W61" i="23"/>
  <c r="Z23" i="23" l="1"/>
  <c r="Y124" i="23"/>
  <c r="U124" i="23"/>
  <c r="R124" i="23"/>
  <c r="G124" i="23"/>
  <c r="F124" i="23" s="1"/>
  <c r="AA124" i="23" s="1"/>
  <c r="E124" i="23"/>
  <c r="D124" i="23"/>
  <c r="Y123" i="23"/>
  <c r="U123" i="23"/>
  <c r="R123" i="23"/>
  <c r="G123" i="23"/>
  <c r="E123" i="23"/>
  <c r="D123" i="23"/>
  <c r="Z113" i="23"/>
  <c r="Y112" i="23"/>
  <c r="Y111" i="23" s="1"/>
  <c r="Y110" i="23" s="1"/>
  <c r="R112" i="23"/>
  <c r="R111" i="23" s="1"/>
  <c r="R110" i="23" s="1"/>
  <c r="G112" i="23"/>
  <c r="E112" i="23"/>
  <c r="E111" i="23" s="1"/>
  <c r="E110" i="23" s="1"/>
  <c r="D112" i="23"/>
  <c r="U106" i="23"/>
  <c r="U112" i="23" s="1"/>
  <c r="U111" i="23" s="1"/>
  <c r="U110" i="23" s="1"/>
  <c r="X106" i="23"/>
  <c r="AA104" i="23"/>
  <c r="S102" i="23"/>
  <c r="S101" i="23"/>
  <c r="Y100" i="23"/>
  <c r="R100" i="23"/>
  <c r="G100" i="23"/>
  <c r="F100" i="23" s="1"/>
  <c r="E100" i="23"/>
  <c r="D100" i="23"/>
  <c r="Z99" i="23"/>
  <c r="A99" i="23"/>
  <c r="A100" i="23" s="1"/>
  <c r="S98" i="23"/>
  <c r="Z96" i="23"/>
  <c r="U94" i="23"/>
  <c r="U105" i="23" s="1"/>
  <c r="X95" i="23"/>
  <c r="Y94" i="23"/>
  <c r="Y105" i="23" s="1"/>
  <c r="R94" i="23"/>
  <c r="R105" i="23" s="1"/>
  <c r="G94" i="23"/>
  <c r="G105" i="23" s="1"/>
  <c r="E94" i="23"/>
  <c r="E105" i="23" s="1"/>
  <c r="D94" i="23"/>
  <c r="Y88" i="23"/>
  <c r="V86" i="23"/>
  <c r="V85" i="23"/>
  <c r="U80" i="23"/>
  <c r="W80" i="23" s="1"/>
  <c r="X80" i="23"/>
  <c r="U76" i="23"/>
  <c r="U75" i="23"/>
  <c r="X75" i="23"/>
  <c r="U74" i="23"/>
  <c r="Z74" i="23"/>
  <c r="Y73" i="23"/>
  <c r="Y89" i="23" s="1"/>
  <c r="R73" i="23"/>
  <c r="G73" i="23"/>
  <c r="G87" i="23" s="1"/>
  <c r="D73" i="23"/>
  <c r="D89" i="23" s="1"/>
  <c r="D127" i="23" s="1"/>
  <c r="U66" i="23"/>
  <c r="X66" i="23"/>
  <c r="U59" i="23"/>
  <c r="U88" i="23" s="1"/>
  <c r="X59" i="23"/>
  <c r="AF53" i="23"/>
  <c r="X52" i="23"/>
  <c r="Z51" i="23"/>
  <c r="X50" i="23"/>
  <c r="Z48" i="23"/>
  <c r="X46" i="23"/>
  <c r="A46" i="23"/>
  <c r="A47" i="23" s="1"/>
  <c r="A48" i="23" s="1"/>
  <c r="A49" i="23" s="1"/>
  <c r="A50" i="23" s="1"/>
  <c r="A51" i="23" s="1"/>
  <c r="A52" i="23" s="1"/>
  <c r="Z45" i="23"/>
  <c r="Z42" i="23"/>
  <c r="T41" i="23"/>
  <c r="R39" i="23"/>
  <c r="G39" i="23"/>
  <c r="F39" i="23" s="1"/>
  <c r="E39" i="23"/>
  <c r="U39" i="23" s="1"/>
  <c r="D39" i="23"/>
  <c r="X38" i="23"/>
  <c r="AA35" i="23"/>
  <c r="X34" i="23"/>
  <c r="Z33" i="23"/>
  <c r="Z32" i="23"/>
  <c r="S31" i="23"/>
  <c r="A31" i="23"/>
  <c r="A32" i="23" s="1"/>
  <c r="A33" i="23" s="1"/>
  <c r="A34" i="23" s="1"/>
  <c r="A35" i="23" s="1"/>
  <c r="A36" i="23" s="1"/>
  <c r="A37" i="23" s="1"/>
  <c r="A38" i="23" s="1"/>
  <c r="A39" i="23" s="1"/>
  <c r="X29" i="23"/>
  <c r="X28" i="23"/>
  <c r="D27" i="23"/>
  <c r="Z26" i="23"/>
  <c r="D26" i="23"/>
  <c r="Z25" i="23"/>
  <c r="D25" i="23"/>
  <c r="AB24" i="23"/>
  <c r="Y24" i="23"/>
  <c r="R24" i="23"/>
  <c r="G24" i="23"/>
  <c r="F24" i="23" s="1"/>
  <c r="Z21" i="23"/>
  <c r="Y20" i="23"/>
  <c r="R20" i="23"/>
  <c r="G20" i="23"/>
  <c r="F20" i="23" s="1"/>
  <c r="E20" i="23"/>
  <c r="U20" i="23" s="1"/>
  <c r="D20" i="23"/>
  <c r="X19" i="23"/>
  <c r="AB18" i="23"/>
  <c r="T18" i="23"/>
  <c r="Y17" i="23"/>
  <c r="R17" i="23"/>
  <c r="G17" i="23"/>
  <c r="F17" i="23" s="1"/>
  <c r="E17" i="23"/>
  <c r="U17" i="23" s="1"/>
  <c r="D17" i="23"/>
  <c r="X13" i="23"/>
  <c r="S12" i="23"/>
  <c r="Y11" i="23"/>
  <c r="R11" i="23"/>
  <c r="G11" i="23"/>
  <c r="E11" i="23"/>
  <c r="U11" i="23" s="1"/>
  <c r="D11" i="23"/>
  <c r="AD10" i="23"/>
  <c r="AE10" i="23" s="1"/>
  <c r="A10" i="23"/>
  <c r="G9" i="23"/>
  <c r="F9" i="23" s="1"/>
  <c r="E9" i="23"/>
  <c r="U9" i="23" s="1"/>
  <c r="D9" i="23"/>
  <c r="AA8" i="23"/>
  <c r="Z8" i="23"/>
  <c r="AE7" i="23"/>
  <c r="AD7" i="23"/>
  <c r="C5" i="23"/>
  <c r="D5" i="23" s="1"/>
  <c r="E5" i="23" s="1"/>
  <c r="F5" i="23" s="1"/>
  <c r="G5" i="23" s="1"/>
  <c r="H5" i="23" s="1"/>
  <c r="I5" i="23" s="1"/>
  <c r="J5" i="23" s="1"/>
  <c r="K5" i="23" s="1"/>
  <c r="L5" i="23" s="1"/>
  <c r="M5" i="23" s="1"/>
  <c r="R87" i="23" l="1"/>
  <c r="R83" i="23" s="1"/>
  <c r="N5" i="23"/>
  <c r="Q5" i="23" s="1"/>
  <c r="O5" i="23"/>
  <c r="S5" i="23"/>
  <c r="T5" i="23" s="1"/>
  <c r="U5" i="23" s="1"/>
  <c r="V5" i="23" s="1"/>
  <c r="W5" i="23" s="1"/>
  <c r="D111" i="23"/>
  <c r="D110" i="23" s="1"/>
  <c r="D126" i="23"/>
  <c r="F11" i="23"/>
  <c r="AA11" i="23" s="1"/>
  <c r="D105" i="23"/>
  <c r="F123" i="23"/>
  <c r="S123" i="23" s="1"/>
  <c r="U115" i="23"/>
  <c r="R115" i="23"/>
  <c r="X124" i="23"/>
  <c r="W124" i="23"/>
  <c r="T124" i="23"/>
  <c r="E115" i="23"/>
  <c r="G111" i="23"/>
  <c r="G110" i="23" s="1"/>
  <c r="G115" i="23" s="1"/>
  <c r="F115" i="23" s="1"/>
  <c r="F112" i="23"/>
  <c r="G127" i="23"/>
  <c r="F127" i="23" s="1"/>
  <c r="F73" i="23"/>
  <c r="Z73" i="23" s="1"/>
  <c r="E126" i="23"/>
  <c r="F94" i="23"/>
  <c r="V94" i="23" s="1"/>
  <c r="Y127" i="23"/>
  <c r="S23" i="23"/>
  <c r="E127" i="23"/>
  <c r="X37" i="23"/>
  <c r="AA37" i="23"/>
  <c r="V23" i="23"/>
  <c r="V36" i="23"/>
  <c r="V47" i="23"/>
  <c r="V48" i="23"/>
  <c r="X48" i="23"/>
  <c r="W50" i="23"/>
  <c r="Z52" i="23"/>
  <c r="D125" i="23"/>
  <c r="D122" i="23" s="1"/>
  <c r="Z50" i="23"/>
  <c r="S20" i="23"/>
  <c r="W40" i="23"/>
  <c r="V43" i="23"/>
  <c r="W103" i="23"/>
  <c r="W14" i="23"/>
  <c r="W25" i="23"/>
  <c r="W27" i="23"/>
  <c r="T50" i="23"/>
  <c r="V52" i="23"/>
  <c r="V49" i="23"/>
  <c r="U126" i="23"/>
  <c r="R16" i="23"/>
  <c r="R53" i="23" s="1"/>
  <c r="Z34" i="23"/>
  <c r="V35" i="23"/>
  <c r="Z31" i="23"/>
  <c r="S34" i="23"/>
  <c r="X35" i="23"/>
  <c r="Z41" i="23"/>
  <c r="T59" i="23"/>
  <c r="V75" i="23"/>
  <c r="Z98" i="23"/>
  <c r="X31" i="23"/>
  <c r="X41" i="23"/>
  <c r="W7" i="23"/>
  <c r="Y16" i="23"/>
  <c r="Y53" i="23" s="1"/>
  <c r="T34" i="23"/>
  <c r="W75" i="23"/>
  <c r="V98" i="23"/>
  <c r="W13" i="23"/>
  <c r="W34" i="23"/>
  <c r="AA59" i="23"/>
  <c r="V99" i="23"/>
  <c r="W10" i="23"/>
  <c r="V15" i="23"/>
  <c r="D16" i="23"/>
  <c r="AC24" i="23"/>
  <c r="AA25" i="23"/>
  <c r="X32" i="23"/>
  <c r="S48" i="23"/>
  <c r="S50" i="23"/>
  <c r="Z102" i="23"/>
  <c r="V113" i="23"/>
  <c r="T19" i="23"/>
  <c r="V22" i="23"/>
  <c r="X27" i="23"/>
  <c r="S33" i="23"/>
  <c r="T45" i="23"/>
  <c r="W19" i="23"/>
  <c r="AD27" i="23"/>
  <c r="W33" i="23"/>
  <c r="W45" i="23"/>
  <c r="X103" i="23"/>
  <c r="Z106" i="23"/>
  <c r="X18" i="23"/>
  <c r="Z19" i="23"/>
  <c r="T26" i="23"/>
  <c r="X33" i="23"/>
  <c r="AA45" i="23"/>
  <c r="X14" i="23"/>
  <c r="G16" i="23"/>
  <c r="G53" i="23" s="1"/>
  <c r="Z18" i="23"/>
  <c r="AA19" i="23"/>
  <c r="Z20" i="23"/>
  <c r="AA26" i="23"/>
  <c r="W32" i="23"/>
  <c r="AA34" i="23"/>
  <c r="AB34" i="23" s="1"/>
  <c r="G126" i="23"/>
  <c r="F126" i="23" s="1"/>
  <c r="W102" i="23"/>
  <c r="S113" i="23"/>
  <c r="W39" i="23"/>
  <c r="T39" i="23"/>
  <c r="AA39" i="23"/>
  <c r="T29" i="23"/>
  <c r="T21" i="23"/>
  <c r="X25" i="23"/>
  <c r="V28" i="23"/>
  <c r="V50" i="23"/>
  <c r="W59" i="23"/>
  <c r="Z66" i="23"/>
  <c r="U100" i="23"/>
  <c r="W100" i="23" s="1"/>
  <c r="Z12" i="23"/>
  <c r="Z15" i="23"/>
  <c r="T20" i="23"/>
  <c r="W21" i="23"/>
  <c r="S25" i="23"/>
  <c r="E24" i="23"/>
  <c r="U24" i="23" s="1"/>
  <c r="W28" i="23"/>
  <c r="V29" i="23"/>
  <c r="X43" i="23"/>
  <c r="V13" i="23"/>
  <c r="AA15" i="23"/>
  <c r="S19" i="23"/>
  <c r="X20" i="23"/>
  <c r="AA21" i="23"/>
  <c r="T25" i="23"/>
  <c r="Z29" i="23"/>
  <c r="V31" i="23"/>
  <c r="S32" i="23"/>
  <c r="V33" i="23"/>
  <c r="W36" i="23"/>
  <c r="Z37" i="23"/>
  <c r="AA42" i="23"/>
  <c r="V46" i="23"/>
  <c r="AA50" i="23"/>
  <c r="U73" i="23"/>
  <c r="S88" i="23"/>
  <c r="Z100" i="23"/>
  <c r="Y115" i="23"/>
  <c r="T106" i="23"/>
  <c r="V124" i="23"/>
  <c r="AA20" i="23"/>
  <c r="S29" i="23"/>
  <c r="AD29" i="23"/>
  <c r="V32" i="23"/>
  <c r="W35" i="23"/>
  <c r="S37" i="23"/>
  <c r="T43" i="23"/>
  <c r="V51" i="23"/>
  <c r="W106" i="23"/>
  <c r="X22" i="23"/>
  <c r="T37" i="23"/>
  <c r="Z38" i="23"/>
  <c r="X40" i="23"/>
  <c r="W51" i="23"/>
  <c r="V59" i="23"/>
  <c r="E83" i="23"/>
  <c r="E16" i="23"/>
  <c r="U16" i="23" s="1"/>
  <c r="AA29" i="23"/>
  <c r="S15" i="23"/>
  <c r="T42" i="23"/>
  <c r="V45" i="23"/>
  <c r="X9" i="23"/>
  <c r="V12" i="23"/>
  <c r="W29" i="23"/>
  <c r="W37" i="23"/>
  <c r="W43" i="23"/>
  <c r="X51" i="23"/>
  <c r="X10" i="23"/>
  <c r="AA32" i="23"/>
  <c r="V37" i="23"/>
  <c r="S41" i="23"/>
  <c r="W42" i="23"/>
  <c r="W47" i="23"/>
  <c r="T75" i="23"/>
  <c r="V96" i="23"/>
  <c r="S106" i="23"/>
  <c r="V9" i="23"/>
  <c r="Z10" i="23"/>
  <c r="Z22" i="23"/>
  <c r="AA30" i="23"/>
  <c r="AB30" i="23" s="1"/>
  <c r="T30" i="23"/>
  <c r="Z30" i="23"/>
  <c r="S30" i="23"/>
  <c r="Z40" i="23"/>
  <c r="V42" i="23"/>
  <c r="Z46" i="23"/>
  <c r="AA49" i="23"/>
  <c r="S9" i="23"/>
  <c r="T10" i="23"/>
  <c r="AA14" i="23"/>
  <c r="T14" i="23"/>
  <c r="Z14" i="23"/>
  <c r="S14" i="23"/>
  <c r="Z36" i="23"/>
  <c r="V38" i="23"/>
  <c r="Z47" i="23"/>
  <c r="AA66" i="23"/>
  <c r="T66" i="23"/>
  <c r="W66" i="23"/>
  <c r="V66" i="23"/>
  <c r="X74" i="23"/>
  <c r="R126" i="23"/>
  <c r="S7" i="23"/>
  <c r="Z7" i="23"/>
  <c r="T9" i="23"/>
  <c r="Z9" i="23"/>
  <c r="S13" i="23"/>
  <c r="W18" i="23"/>
  <c r="AC18" i="23"/>
  <c r="V18" i="23"/>
  <c r="AA18" i="23"/>
  <c r="V19" i="23"/>
  <c r="V21" i="23"/>
  <c r="AA28" i="23"/>
  <c r="T28" i="23"/>
  <c r="Z28" i="23"/>
  <c r="W30" i="23"/>
  <c r="V34" i="23"/>
  <c r="S36" i="23"/>
  <c r="AA36" i="23"/>
  <c r="W38" i="23"/>
  <c r="V40" i="23"/>
  <c r="Z43" i="23"/>
  <c r="S47" i="23"/>
  <c r="AA47" i="23"/>
  <c r="W49" i="23"/>
  <c r="S66" i="23"/>
  <c r="V76" i="23"/>
  <c r="Z76" i="23"/>
  <c r="S76" i="23"/>
  <c r="W76" i="23"/>
  <c r="X76" i="23"/>
  <c r="AA46" i="23"/>
  <c r="AB46" i="23" s="1"/>
  <c r="T46" i="23"/>
  <c r="V80" i="23"/>
  <c r="X7" i="23"/>
  <c r="X12" i="23"/>
  <c r="W12" i="23"/>
  <c r="W20" i="23"/>
  <c r="T22" i="23"/>
  <c r="Z24" i="23"/>
  <c r="T24" i="23"/>
  <c r="S24" i="23"/>
  <c r="AA27" i="23"/>
  <c r="AB27" i="23" s="1"/>
  <c r="T27" i="23"/>
  <c r="Z27" i="23"/>
  <c r="S27" i="23"/>
  <c r="V30" i="23"/>
  <c r="S39" i="23"/>
  <c r="X39" i="23"/>
  <c r="W48" i="23"/>
  <c r="T7" i="23"/>
  <c r="AA7" i="23"/>
  <c r="AA9" i="23"/>
  <c r="V10" i="23"/>
  <c r="V14" i="23"/>
  <c r="S18" i="23"/>
  <c r="W22" i="23"/>
  <c r="AA24" i="23"/>
  <c r="V27" i="23"/>
  <c r="S28" i="23"/>
  <c r="X30" i="23"/>
  <c r="W31" i="23"/>
  <c r="AA33" i="23"/>
  <c r="T36" i="23"/>
  <c r="Z39" i="23"/>
  <c r="S43" i="23"/>
  <c r="AA43" i="23"/>
  <c r="W46" i="23"/>
  <c r="T47" i="23"/>
  <c r="X49" i="23"/>
  <c r="T76" i="23"/>
  <c r="D87" i="23"/>
  <c r="D83" i="23" s="1"/>
  <c r="Y126" i="23"/>
  <c r="Y87" i="23"/>
  <c r="Y83" i="23" s="1"/>
  <c r="Z95" i="23"/>
  <c r="S95" i="23"/>
  <c r="V95" i="23"/>
  <c r="AA95" i="23"/>
  <c r="T95" i="23"/>
  <c r="W95" i="23"/>
  <c r="S120" i="23"/>
  <c r="AA120" i="23"/>
  <c r="V120" i="23"/>
  <c r="Z120" i="23"/>
  <c r="AA38" i="23"/>
  <c r="T38" i="23"/>
  <c r="Z49" i="23"/>
  <c r="T74" i="23"/>
  <c r="W74" i="23"/>
  <c r="S74" i="23"/>
  <c r="X100" i="23"/>
  <c r="AA100" i="23"/>
  <c r="S100" i="23"/>
  <c r="AA101" i="23"/>
  <c r="V101" i="23"/>
  <c r="Z101" i="23"/>
  <c r="V104" i="23"/>
  <c r="Z104" i="23"/>
  <c r="S104" i="23"/>
  <c r="W104" i="23"/>
  <c r="X104" i="23"/>
  <c r="W9" i="23"/>
  <c r="S38" i="23"/>
  <c r="S49" i="23"/>
  <c r="V88" i="23"/>
  <c r="T104" i="23"/>
  <c r="S124" i="23"/>
  <c r="Z124" i="23"/>
  <c r="V7" i="23"/>
  <c r="AA40" i="23"/>
  <c r="AB40" i="23" s="1"/>
  <c r="T40" i="23"/>
  <c r="S10" i="23"/>
  <c r="AA12" i="23"/>
  <c r="Z13" i="23"/>
  <c r="X15" i="23"/>
  <c r="W15" i="23"/>
  <c r="S22" i="23"/>
  <c r="AA22" i="23"/>
  <c r="D24" i="23"/>
  <c r="V25" i="23"/>
  <c r="X36" i="23"/>
  <c r="V39" i="23"/>
  <c r="S40" i="23"/>
  <c r="W41" i="23"/>
  <c r="V41" i="23"/>
  <c r="AA41" i="23"/>
  <c r="AB41" i="23" s="1"/>
  <c r="S46" i="23"/>
  <c r="X47" i="23"/>
  <c r="T49" i="23"/>
  <c r="Z67" i="23"/>
  <c r="AA67" i="23"/>
  <c r="V74" i="23"/>
  <c r="S80" i="23"/>
  <c r="AA96" i="23"/>
  <c r="S96" i="23"/>
  <c r="T100" i="23"/>
  <c r="V20" i="23"/>
  <c r="X21" i="23"/>
  <c r="X26" i="23"/>
  <c r="Z35" i="23"/>
  <c r="X42" i="23"/>
  <c r="X45" i="23"/>
  <c r="S52" i="23"/>
  <c r="W52" i="23"/>
  <c r="W98" i="23"/>
  <c r="AA99" i="23"/>
  <c r="S99" i="23"/>
  <c r="W99" i="23"/>
  <c r="Z103" i="23"/>
  <c r="S103" i="23"/>
  <c r="V103" i="23"/>
  <c r="AA103" i="23"/>
  <c r="T103" i="23"/>
  <c r="S21" i="23"/>
  <c r="S26" i="23"/>
  <c r="S35" i="23"/>
  <c r="S42" i="23"/>
  <c r="S45" i="23"/>
  <c r="X102" i="23"/>
  <c r="V102" i="23"/>
  <c r="S51" i="23"/>
  <c r="S59" i="23"/>
  <c r="S75" i="23"/>
  <c r="Z75" i="23"/>
  <c r="X98" i="23"/>
  <c r="V106" i="23"/>
  <c r="T98" i="23"/>
  <c r="AA98" i="23"/>
  <c r="D115" i="23" l="1"/>
  <c r="E53" i="23"/>
  <c r="U53" i="23"/>
  <c r="S11" i="23"/>
  <c r="W11" i="23"/>
  <c r="X11" i="23"/>
  <c r="T11" i="23"/>
  <c r="Z11" i="23"/>
  <c r="W112" i="23"/>
  <c r="AA112" i="23"/>
  <c r="D53" i="23"/>
  <c r="D54" i="23" s="1"/>
  <c r="V123" i="23"/>
  <c r="Z123" i="23"/>
  <c r="U87" i="23"/>
  <c r="U83" i="23" s="1"/>
  <c r="R91" i="23"/>
  <c r="F105" i="23"/>
  <c r="Z105" i="23" s="1"/>
  <c r="X112" i="23"/>
  <c r="AA94" i="23"/>
  <c r="X94" i="23"/>
  <c r="T94" i="23"/>
  <c r="Y125" i="23"/>
  <c r="Y122" i="23" s="1"/>
  <c r="AA73" i="23"/>
  <c r="V24" i="23"/>
  <c r="F87" i="23"/>
  <c r="F89" i="23"/>
  <c r="T89" i="23" s="1"/>
  <c r="E125" i="23"/>
  <c r="E122" i="23" s="1"/>
  <c r="F110" i="23"/>
  <c r="F111" i="23"/>
  <c r="Y5" i="23"/>
  <c r="Z5" i="23" s="1"/>
  <c r="AA5" i="23" s="1"/>
  <c r="W94" i="23"/>
  <c r="F16" i="23"/>
  <c r="Z16" i="23" s="1"/>
  <c r="R127" i="23"/>
  <c r="R125" i="23" s="1"/>
  <c r="R122" i="23" s="1"/>
  <c r="V100" i="23"/>
  <c r="X73" i="23"/>
  <c r="T73" i="23"/>
  <c r="AD51" i="23"/>
  <c r="Y54" i="23"/>
  <c r="Y118" i="23" s="1"/>
  <c r="S73" i="23"/>
  <c r="Z94" i="23"/>
  <c r="S94" i="23"/>
  <c r="V11" i="23"/>
  <c r="AC53" i="23"/>
  <c r="X24" i="23"/>
  <c r="V112" i="23"/>
  <c r="S112" i="23"/>
  <c r="T112" i="23"/>
  <c r="W24" i="23"/>
  <c r="Z112" i="23"/>
  <c r="W73" i="23"/>
  <c r="V73" i="23"/>
  <c r="W88" i="23"/>
  <c r="R117" i="23"/>
  <c r="R118" i="23" s="1"/>
  <c r="T88" i="23"/>
  <c r="Y117" i="23"/>
  <c r="Z88" i="23"/>
  <c r="X88" i="23"/>
  <c r="AA88" i="23"/>
  <c r="R54" i="23"/>
  <c r="V126" i="23"/>
  <c r="S126" i="23"/>
  <c r="W126" i="23"/>
  <c r="X126" i="23"/>
  <c r="AA126" i="23"/>
  <c r="Z126" i="23"/>
  <c r="T126" i="23"/>
  <c r="Z127" i="23"/>
  <c r="AA127" i="23"/>
  <c r="X127" i="23"/>
  <c r="W26" i="23"/>
  <c r="V26" i="23"/>
  <c r="Y91" i="23"/>
  <c r="G125" i="23"/>
  <c r="G122" i="23" s="1"/>
  <c r="F122" i="23" s="1"/>
  <c r="AA17" i="23"/>
  <c r="Z17" i="23"/>
  <c r="T17" i="23"/>
  <c r="X17" i="23"/>
  <c r="S17" i="23"/>
  <c r="V17" i="23"/>
  <c r="W17" i="23"/>
  <c r="U146" i="23"/>
  <c r="R92" i="23" l="1"/>
  <c r="U127" i="23"/>
  <c r="U125" i="23" s="1"/>
  <c r="U122" i="23" s="1"/>
  <c r="D117" i="23"/>
  <c r="Z111" i="23"/>
  <c r="AA111" i="23"/>
  <c r="D91" i="23"/>
  <c r="D92" i="23" s="1"/>
  <c r="Z110" i="23"/>
  <c r="AA110" i="23"/>
  <c r="F125" i="23"/>
  <c r="AA105" i="23"/>
  <c r="T105" i="23"/>
  <c r="W105" i="23"/>
  <c r="V105" i="23"/>
  <c r="T115" i="23"/>
  <c r="G83" i="23"/>
  <c r="F83" i="23" s="1"/>
  <c r="S105" i="23"/>
  <c r="W111" i="23"/>
  <c r="X105" i="23"/>
  <c r="V111" i="23"/>
  <c r="Y130" i="23"/>
  <c r="AC130" i="23" s="1"/>
  <c r="S111" i="23"/>
  <c r="X111" i="23"/>
  <c r="V110" i="23"/>
  <c r="T111" i="23"/>
  <c r="V89" i="23"/>
  <c r="S89" i="23"/>
  <c r="W89" i="23"/>
  <c r="V16" i="23"/>
  <c r="T127" i="23"/>
  <c r="S110" i="23"/>
  <c r="X110" i="23"/>
  <c r="X89" i="23"/>
  <c r="AA89" i="23"/>
  <c r="Z89" i="23"/>
  <c r="W110" i="23"/>
  <c r="T110" i="23"/>
  <c r="AA16" i="23"/>
  <c r="W16" i="23"/>
  <c r="E91" i="23"/>
  <c r="T16" i="23"/>
  <c r="X16" i="23"/>
  <c r="S16" i="23"/>
  <c r="F53" i="23"/>
  <c r="X53" i="23" s="1"/>
  <c r="S127" i="23"/>
  <c r="D130" i="23"/>
  <c r="D131" i="23" s="1"/>
  <c r="D118" i="23"/>
  <c r="R130" i="23"/>
  <c r="R131" i="23" s="1"/>
  <c r="R140" i="23" s="1"/>
  <c r="Y92" i="23"/>
  <c r="Y131" i="23" s="1"/>
  <c r="G117" i="23"/>
  <c r="F117" i="23" s="1"/>
  <c r="AC115" i="23"/>
  <c r="G54" i="23"/>
  <c r="U117" i="23"/>
  <c r="U91" i="23"/>
  <c r="U92" i="23" s="1"/>
  <c r="U54" i="23"/>
  <c r="U148" i="23"/>
  <c r="U144" i="23"/>
  <c r="E117" i="23"/>
  <c r="E54" i="23"/>
  <c r="V87" i="23"/>
  <c r="S87" i="23"/>
  <c r="W87" i="23"/>
  <c r="T87" i="23"/>
  <c r="X87" i="23"/>
  <c r="Z87" i="23"/>
  <c r="AA87" i="23"/>
  <c r="AC91" i="23"/>
  <c r="E92" i="23" l="1"/>
  <c r="V127" i="23"/>
  <c r="W127" i="23"/>
  <c r="S53" i="23"/>
  <c r="G91" i="23"/>
  <c r="F91" i="23" s="1"/>
  <c r="D140" i="23"/>
  <c r="X115" i="23"/>
  <c r="S115" i="23"/>
  <c r="V115" i="23"/>
  <c r="Z115" i="23"/>
  <c r="AA115" i="23"/>
  <c r="W115" i="23"/>
  <c r="V53" i="23"/>
  <c r="AA53" i="23"/>
  <c r="AC51" i="23"/>
  <c r="AE51" i="23" s="1"/>
  <c r="W53" i="23"/>
  <c r="T53" i="23"/>
  <c r="F54" i="23"/>
  <c r="T54" i="23" s="1"/>
  <c r="Z53" i="23"/>
  <c r="E130" i="23"/>
  <c r="E140" i="23" s="1"/>
  <c r="E118" i="23"/>
  <c r="G118" i="23"/>
  <c r="F118" i="23" s="1"/>
  <c r="W117" i="23"/>
  <c r="U118" i="23"/>
  <c r="U130" i="23"/>
  <c r="U131" i="23" s="1"/>
  <c r="X117" i="23"/>
  <c r="G130" i="23"/>
  <c r="F130" i="23" s="1"/>
  <c r="V83" i="23"/>
  <c r="S83" i="23"/>
  <c r="W83" i="23"/>
  <c r="AA83" i="23"/>
  <c r="Z83" i="23"/>
  <c r="X83" i="23"/>
  <c r="T83" i="23"/>
  <c r="X125" i="23"/>
  <c r="AA125" i="23"/>
  <c r="S125" i="23"/>
  <c r="Z125" i="23"/>
  <c r="T125" i="23"/>
  <c r="W125" i="23"/>
  <c r="V125" i="23"/>
  <c r="G92" i="23" l="1"/>
  <c r="F92" i="23" s="1"/>
  <c r="V92" i="23" s="1"/>
  <c r="E142" i="23"/>
  <c r="AA54" i="23"/>
  <c r="E131" i="23"/>
  <c r="Z54" i="23"/>
  <c r="W54" i="23"/>
  <c r="S54" i="23"/>
  <c r="X54" i="23"/>
  <c r="V54" i="23"/>
  <c r="S117" i="23"/>
  <c r="Z117" i="23"/>
  <c r="T117" i="23"/>
  <c r="AA117" i="23"/>
  <c r="X118" i="23"/>
  <c r="T118" i="23"/>
  <c r="S118" i="23"/>
  <c r="AA118" i="23"/>
  <c r="Z118" i="23"/>
  <c r="V117" i="23"/>
  <c r="V118" i="23"/>
  <c r="W118" i="23"/>
  <c r="Z130" i="23"/>
  <c r="G131" i="23"/>
  <c r="F131" i="23" s="1"/>
  <c r="V91" i="23"/>
  <c r="S91" i="23"/>
  <c r="W91" i="23"/>
  <c r="T91" i="23"/>
  <c r="X91" i="23"/>
  <c r="AA91" i="23"/>
  <c r="Z91" i="23"/>
  <c r="V122" i="23"/>
  <c r="S122" i="23"/>
  <c r="W122" i="23"/>
  <c r="X122" i="23"/>
  <c r="AA122" i="23"/>
  <c r="T122" i="23"/>
  <c r="Z122" i="23"/>
  <c r="S92" i="23" l="1"/>
  <c r="W92" i="23"/>
  <c r="AA92" i="23"/>
  <c r="X92" i="23"/>
  <c r="T92" i="23"/>
  <c r="Z92" i="23"/>
  <c r="F142" i="23"/>
  <c r="AA130" i="23"/>
  <c r="F140" i="23"/>
  <c r="V130" i="23"/>
  <c r="X130" i="23"/>
  <c r="T130" i="23"/>
  <c r="W130" i="23"/>
  <c r="S130" i="23"/>
  <c r="V131" i="23"/>
  <c r="AA131" i="23"/>
  <c r="W131" i="23"/>
  <c r="Z131" i="23"/>
  <c r="T131" i="23"/>
  <c r="S131" i="23"/>
  <c r="X131" i="23"/>
</calcChain>
</file>

<file path=xl/sharedStrings.xml><?xml version="1.0" encoding="utf-8"?>
<sst xmlns="http://schemas.openxmlformats.org/spreadsheetml/2006/main" count="261" uniqueCount="247">
  <si>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</si>
  <si>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</si>
  <si>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</si>
  <si>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</si>
  <si>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</si>
  <si>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</si>
  <si>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</si>
  <si>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</si>
  <si>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</si>
  <si>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</si>
  <si>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</si>
  <si>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</si>
  <si>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</si>
  <si>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</si>
  <si>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</si>
  <si>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</si>
  <si>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</si>
  <si>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</si>
  <si>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</si>
  <si>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</si>
  <si>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</si>
  <si>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</si>
  <si>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</si>
  <si>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</si>
  <si>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</si>
  <si>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</si>
  <si>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</si>
  <si>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</si>
  <si>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</si>
  <si>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</si>
  <si>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</si>
  <si>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</si>
  <si>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</si>
  <si>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</si>
  <si>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</si>
  <si>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</si>
  <si>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</si>
  <si>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</si>
  <si>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</si>
  <si>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</si>
  <si>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</si>
  <si>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</si>
  <si>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</si>
  <si>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</si>
  <si>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</si>
  <si>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</si>
  <si>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</si>
  <si>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</si>
  <si>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</si>
  <si>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</si>
  <si>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</si>
  <si>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</si>
  <si>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</si>
  <si>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</si>
  <si>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</si>
  <si>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</si>
  <si>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</si>
  <si>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</si>
  <si>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</si>
  <si>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</si>
  <si>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</si>
  <si>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</si>
  <si>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</si>
  <si>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</si>
  <si>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</si>
  <si>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</si>
  <si>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</si>
  <si>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</si>
  <si>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</si>
  <si>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</si>
  <si>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</si>
  <si>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</si>
  <si>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</si>
  <si>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</si>
  <si>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</si>
  <si>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</si>
  <si>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</si>
  <si>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</si>
  <si>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</si>
  <si>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</si>
  <si>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</si>
  <si>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</si>
  <si>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</si>
  <si>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</si>
  <si>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</si>
  <si>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</si>
  <si>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</si>
  <si>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</si>
  <si>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</si>
  <si>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</si>
  <si>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</si>
  <si>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</si>
  <si>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</si>
  <si>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</si>
  <si>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</si>
  <si>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</si>
  <si>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</si>
  <si>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</si>
  <si>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</si>
  <si>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</si>
  <si>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</si>
  <si>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</si>
  <si>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</si>
  <si>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</si>
  <si>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</si>
  <si>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</si>
  <si>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</si>
  <si>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</si>
  <si>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</si>
  <si>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</si>
  <si>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</si>
  <si>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</si>
  <si>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</si>
  <si>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</si>
  <si>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</si>
  <si>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</si>
  <si>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</si>
  <si>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</si>
  <si>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</si>
  <si>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</si>
  <si>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</si>
  <si>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</si>
  <si>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</si>
  <si>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</si>
  <si>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</si>
  <si>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</si>
  <si>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</si>
  <si>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</si>
  <si>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</si>
  <si>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</si>
  <si>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</si>
  <si>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</si>
  <si>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</si>
  <si>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</si>
  <si>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</si>
  <si>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</si>
  <si>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</si>
  <si>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</si>
  <si>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</si>
  <si>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</si>
  <si>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</si>
  <si>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</si>
  <si>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</si>
  <si>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</si>
  <si>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</si>
  <si>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</si>
  <si>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</si>
  <si>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</si>
  <si>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</si>
  <si>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</si>
  <si>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</si>
  <si>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</si>
  <si>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Бюджет 
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</si>
  <si>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</si>
  <si>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</si>
  <si>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Відхилення факту  2024р. від факту 2023р.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</si>
  <si>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</si>
  <si>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</si>
  <si>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</si>
  <si>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>5.1.</t>
  </si>
  <si>
    <t>5.2.</t>
  </si>
  <si>
    <t>5.3.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</si>
  <si>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</si>
  <si>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</si>
  <si>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</si>
  <si>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</si>
  <si>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</si>
  <si>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</si>
  <si>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</si>
  <si>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</si>
  <si>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</si>
  <si>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</si>
  <si>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</si>
  <si>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</si>
  <si>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</si>
  <si>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</si>
  <si>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</si>
  <si>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</si>
  <si>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Місцеві податки, нараховані до 1 січня 2011 року</t>
  </si>
  <si>
    <t>ПРО ООН</t>
  </si>
  <si>
    <t>квітень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</si>
  <si>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</si>
  <si>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</si>
  <si>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>22020400</t>
  </si>
  <si>
    <t>Плата за ліцензії на провадження діяльності з організації та проведення азартних ігор у залах гральних автоматів</t>
  </si>
  <si>
    <t>травень</t>
  </si>
  <si>
    <t>червень</t>
  </si>
  <si>
    <t>41033800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</si>
  <si>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</si>
  <si>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Від Європейського Союзу, урядів іноземних держав, міжнародних організацій, донорських установ 
(ККД 42000000)</t>
  </si>
  <si>
    <t xml:space="preserve">ВСЬОГО ДОХОДІВ ЗАГАЛЬНОГО 
ТА СПЕЦІАЛЬНОГО ФОНДІВ
(без ПДФО "військовослужбовців" 
ККД 11010200) </t>
  </si>
  <si>
    <t xml:space="preserve">Власні доходи
(без ПДФО "військовослужбовців" 
ККД 11010200) </t>
  </si>
  <si>
    <t xml:space="preserve">ВСЬОГО ДОХОДІВ ЗАГАЛЬНОГО ФОНДУ
(без ПДФО "військовослужбовців" 
ККД 11010200) </t>
  </si>
  <si>
    <t>липень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</si>
  <si>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
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</si>
  <si>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</si>
  <si>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</si>
  <si>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</si>
  <si>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41059000</t>
  </si>
  <si>
    <t>-з державного бюджету 
(ККД 41030000)</t>
  </si>
  <si>
    <t>серпень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</si>
  <si>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</si>
  <si>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41033500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</si>
  <si>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</si>
  <si>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</si>
  <si>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</si>
  <si>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</si>
  <si>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</si>
  <si>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</si>
  <si>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</si>
  <si>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</si>
  <si>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</si>
  <si>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вересень</t>
  </si>
  <si>
    <t>Уточнений бюджет на 2024 рік</t>
  </si>
  <si>
    <t>Заступник директора департаменту - 
начальник відділу доходів бюджету</t>
  </si>
  <si>
    <t>Ірина Ларіна</t>
  </si>
  <si>
    <t>жовтень</t>
  </si>
  <si>
    <t>41033300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</si>
  <si>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</si>
  <si>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</si>
  <si>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</si>
  <si>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</si>
  <si>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41035600</t>
  </si>
  <si>
    <t>листопад</t>
  </si>
  <si>
    <t>41050900</t>
  </si>
  <si>
    <t>План на січень - листопад 2024 року</t>
  </si>
  <si>
    <t>Відхилення надходжень до плану на січень - листопад 2024 року</t>
  </si>
  <si>
    <t>План на січень - листопад 2024р. (розрахунковий)</t>
  </si>
  <si>
    <t xml:space="preserve">Відхилення надходжень до плану на січень - листопад 2024 року (розрахунковий) </t>
  </si>
  <si>
    <t>Надійшло за січень - листопад 2023р.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</si>
  <si>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</si>
  <si>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Надійшло за січень - листопад 2024р.</t>
  </si>
  <si>
    <t>на компенсаційні виплати за навчання учасників бойових дій та їхніх дітей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</si>
  <si>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</si>
  <si>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</si>
  <si>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19.1.</t>
  </si>
  <si>
    <t>19.2.</t>
  </si>
  <si>
    <t>19.3.</t>
  </si>
  <si>
    <t>19.4.</t>
  </si>
  <si>
    <t>19.5.</t>
  </si>
  <si>
    <t>19.6.</t>
  </si>
  <si>
    <t>19.7.</t>
  </si>
  <si>
    <t>19.8.</t>
  </si>
  <si>
    <t>19.9.</t>
  </si>
  <si>
    <t>% виконання до бюджету на 2024р. (норма 91,7%)</t>
  </si>
  <si>
    <t>Субвенція з державного бюджету місцевим бюджетам на забезпечення харчуванням учнів початкових класів закладівзагальної середньої освіти</t>
  </si>
  <si>
    <t>Аналіз виконання бюджету Вінницької міської територіальної громади за січень - листопад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</si>
</sst>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189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168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166" fontId="20" fillId="0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7" fillId="0" borderId="1" xfId="3" applyNumberFormat="1" applyFont="1" applyFill="1" applyBorder="1" applyAlignment="1">
      <alignment horizontal="center" vertical="center" wrapText="1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6" fontId="45" fillId="0" borderId="0" xfId="3" applyNumberFormat="1" applyFont="1" applyFill="1" applyBorder="1"/>
    <xf numFmtId="164" fontId="45" fillId="0" borderId="0" xfId="3" applyNumberFormat="1" applyFont="1" applyFill="1" applyBorder="1"/>
    <xf numFmtId="0" fontId="45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/>
    <xf numFmtId="0" fontId="2" fillId="0" borderId="1" xfId="2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/>
    </xf>
    <xf numFmtId="0" fontId="46" fillId="0" borderId="1" xfId="1" applyFont="1" applyFill="1" applyBorder="1" applyAlignment="1">
      <alignment horizontal="left" vertical="center" wrapText="1"/>
    </xf>
    <xf numFmtId="0" fontId="46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8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 wrapText="1"/>
    </xf>
    <xf numFmtId="168" fontId="32" fillId="0" borderId="1" xfId="3" applyNumberFormat="1" applyFont="1" applyFill="1" applyBorder="1" applyAlignment="1">
      <alignment horizontal="center" vertical="center" wrapText="1"/>
    </xf>
    <xf numFmtId="166" fontId="31" fillId="0" borderId="0" xfId="3" applyNumberFormat="1" applyFont="1" applyFill="1" applyBorder="1"/>
    <xf numFmtId="0" fontId="31" fillId="0" borderId="0" xfId="3" applyFont="1" applyFill="1" applyBorder="1"/>
    <xf numFmtId="0" fontId="31" fillId="0" borderId="1" xfId="1" applyFont="1" applyFill="1" applyBorder="1" applyAlignment="1">
      <alignment horizontal="center" vertical="center"/>
    </xf>
    <xf numFmtId="2" fontId="32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horizontal="center" vertical="center" wrapText="1"/>
    </xf>
    <xf numFmtId="165" fontId="41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168" fontId="41" fillId="0" borderId="1" xfId="1" applyNumberFormat="1" applyFont="1" applyFill="1" applyBorder="1" applyAlignment="1">
      <alignment horizontal="center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164" fontId="41" fillId="0" borderId="1" xfId="3" applyNumberFormat="1" applyFont="1" applyFill="1" applyBorder="1" applyAlignment="1">
      <alignment horizontal="center" vertical="center"/>
    </xf>
    <xf numFmtId="0" fontId="40" fillId="0" borderId="0" xfId="1" applyFont="1" applyFill="1" applyBorder="1"/>
    <xf numFmtId="166" fontId="40" fillId="0" borderId="0" xfId="1" applyNumberFormat="1" applyFont="1" applyFill="1" applyBorder="1"/>
    <xf numFmtId="0" fontId="33" fillId="0" borderId="1" xfId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/>
    </xf>
    <xf numFmtId="0" fontId="33" fillId="0" borderId="0" xfId="1" applyFont="1" applyFill="1" applyBorder="1"/>
    <xf numFmtId="49" fontId="41" fillId="0" borderId="1" xfId="1" applyNumberFormat="1" applyFont="1" applyFill="1" applyBorder="1" applyAlignment="1">
      <alignment horizontal="center" vertical="center" wrapText="1"/>
    </xf>
    <xf numFmtId="167" fontId="41" fillId="0" borderId="1" xfId="3" applyNumberFormat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vertical="center"/>
    </xf>
    <xf numFmtId="166" fontId="41" fillId="0" borderId="2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/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58"/>
  <sheetViews>
    <sheetView showGridLines="0" tabSelected="1" view="pageBreakPreview" zoomScale="60" zoomScaleNormal="75" workbookViewId="0">
      <pane xSplit="3" ySplit="4" topLeftCell="D102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2.75" x14ac:dyDescent="0.2"/>
  <cols>
    <col min="1" max="1" width="12.28515625" style="19" customWidth="1"/>
    <col min="2" max="2" width="99.5703125" style="19" customWidth="1"/>
    <col min="3" max="3" width="16.140625" style="19" customWidth="1"/>
    <col min="4" max="4" width="24.140625" style="19" customWidth="1"/>
    <col min="5" max="5" width="27.7109375" style="19" customWidth="1"/>
    <col min="6" max="6" width="25.42578125" style="3" customWidth="1"/>
    <col min="7" max="17" width="21.28515625" style="3" hidden="1" customWidth="1"/>
    <col min="18" max="18" width="23.85546875" style="3" customWidth="1"/>
    <col min="19" max="19" width="23.7109375" style="3" customWidth="1"/>
    <col min="20" max="20" width="14.85546875" style="3" bestFit="1" customWidth="1"/>
    <col min="21" max="21" width="26.42578125" style="3" hidden="1" customWidth="1"/>
    <col min="22" max="22" width="25.42578125" style="3" hidden="1" customWidth="1"/>
    <col min="23" max="23" width="13.7109375" style="3" hidden="1" customWidth="1"/>
    <col min="24" max="24" width="15.28515625" style="3" customWidth="1"/>
    <col min="25" max="25" width="24.140625" style="3" customWidth="1"/>
    <col min="26" max="26" width="23.5703125" style="1" customWidth="1"/>
    <col min="27" max="27" width="13.7109375" style="3" bestFit="1" customWidth="1"/>
    <col min="28" max="28" width="24.140625" style="3" hidden="1" customWidth="1"/>
    <col min="29" max="29" width="22.5703125" style="3" hidden="1" customWidth="1"/>
    <col min="30" max="30" width="15.85546875" style="3" hidden="1" customWidth="1"/>
    <col min="31" max="31" width="0" style="3" hidden="1" customWidth="1"/>
    <col min="32" max="32" width="24.140625" style="3" hidden="1" customWidth="1"/>
    <col min="33" max="33" width="0" style="3" hidden="1" customWidth="1"/>
    <col min="34" max="34" width="15.140625" style="3" hidden="1" customWidth="1"/>
    <col min="35" max="16384" width="9.140625" style="3"/>
  </cols>
  <sheetData>
    <row r="1" spans="1:42" ht="30" customHeight="1" x14ac:dyDescent="0.2">
      <c r="A1" s="148" t="s">
        <v>246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42" ht="18.75" x14ac:dyDescent="0.3">
      <c r="A2" s="22" t="s">
        <v>48</v>
      </c>
      <c r="B2" s="17"/>
      <c r="C2" s="17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136"/>
      <c r="Y2" s="68"/>
      <c r="Z2" s="5" t="s">
        <v>13</v>
      </c>
      <c r="AA2" s="5"/>
    </row>
    <row r="3" spans="1:42" s="47" customFormat="1" ht="15" customHeight="1" x14ac:dyDescent="0.25">
      <c r="A3" s="149" t="s">
        <v>0</v>
      </c>
      <c r="B3" s="150" t="s">
        <v>1</v>
      </c>
      <c r="C3" s="150" t="s">
        <v>2</v>
      </c>
      <c r="D3" s="151" t="s">
        <v>152</v>
      </c>
      <c r="E3" s="151" t="s">
        <v>213</v>
      </c>
      <c r="F3" s="151" t="s">
        <v>231</v>
      </c>
      <c r="G3" s="151" t="s">
        <v>63</v>
      </c>
      <c r="H3" s="151" t="s">
        <v>167</v>
      </c>
      <c r="I3" s="151" t="s">
        <v>175</v>
      </c>
      <c r="J3" s="151" t="s">
        <v>180</v>
      </c>
      <c r="K3" s="151" t="s">
        <v>185</v>
      </c>
      <c r="L3" s="151" t="s">
        <v>186</v>
      </c>
      <c r="M3" s="151" t="s">
        <v>193</v>
      </c>
      <c r="N3" s="151" t="s">
        <v>200</v>
      </c>
      <c r="O3" s="151" t="s">
        <v>212</v>
      </c>
      <c r="P3" s="151" t="s">
        <v>216</v>
      </c>
      <c r="Q3" s="151" t="s">
        <v>223</v>
      </c>
      <c r="R3" s="151" t="s">
        <v>225</v>
      </c>
      <c r="S3" s="151" t="s">
        <v>226</v>
      </c>
      <c r="T3" s="151" t="s">
        <v>3</v>
      </c>
      <c r="U3" s="151" t="s">
        <v>227</v>
      </c>
      <c r="V3" s="151" t="s">
        <v>228</v>
      </c>
      <c r="W3" s="151" t="s">
        <v>3</v>
      </c>
      <c r="X3" s="154" t="s">
        <v>244</v>
      </c>
      <c r="Y3" s="151" t="s">
        <v>229</v>
      </c>
      <c r="Z3" s="151" t="s">
        <v>155</v>
      </c>
      <c r="AA3" s="151" t="s">
        <v>3</v>
      </c>
    </row>
    <row r="4" spans="1:42" s="47" customFormat="1" ht="87" customHeight="1" x14ac:dyDescent="0.25">
      <c r="A4" s="149"/>
      <c r="B4" s="150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4"/>
      <c r="Y4" s="151"/>
      <c r="Z4" s="151"/>
      <c r="AA4" s="151"/>
    </row>
    <row r="5" spans="1:42" s="51" customFormat="1" ht="20.25" x14ac:dyDescent="0.2">
      <c r="A5" s="48" t="s">
        <v>4</v>
      </c>
      <c r="B5" s="49" t="s">
        <v>5</v>
      </c>
      <c r="C5" s="49">
        <f>B5+1</f>
        <v>3</v>
      </c>
      <c r="D5" s="49">
        <f>C5+1</f>
        <v>4</v>
      </c>
      <c r="E5" s="49">
        <f t="shared" ref="E5:AA5" si="0">D5+1</f>
        <v>5</v>
      </c>
      <c r="F5" s="49">
        <f t="shared" ref="F5" si="1">E5+1</f>
        <v>6</v>
      </c>
      <c r="G5" s="49">
        <f t="shared" ref="G5" si="2">F5+1</f>
        <v>7</v>
      </c>
      <c r="H5" s="49">
        <f t="shared" ref="H5" si="3">G5+1</f>
        <v>8</v>
      </c>
      <c r="I5" s="49">
        <f t="shared" ref="I5" si="4">H5+1</f>
        <v>9</v>
      </c>
      <c r="J5" s="49">
        <f t="shared" ref="J5" si="5">I5+1</f>
        <v>10</v>
      </c>
      <c r="K5" s="49">
        <f t="shared" ref="K5" si="6">J5+1</f>
        <v>11</v>
      </c>
      <c r="L5" s="49">
        <f t="shared" ref="L5" si="7">K5+1</f>
        <v>12</v>
      </c>
      <c r="M5" s="49">
        <f t="shared" ref="M5" si="8">L5+1</f>
        <v>13</v>
      </c>
      <c r="N5" s="49">
        <f t="shared" ref="N5" si="9">M5+1</f>
        <v>14</v>
      </c>
      <c r="O5" s="49">
        <f>M5+1</f>
        <v>14</v>
      </c>
      <c r="P5" s="49"/>
      <c r="Q5" s="49">
        <f>N5+1</f>
        <v>15</v>
      </c>
      <c r="R5" s="49">
        <v>7</v>
      </c>
      <c r="S5" s="49">
        <f t="shared" ref="S5" si="10">R5+1</f>
        <v>8</v>
      </c>
      <c r="T5" s="49">
        <f t="shared" ref="T5" si="11">S5+1</f>
        <v>9</v>
      </c>
      <c r="U5" s="49">
        <f t="shared" ref="U5" si="12">T5+1</f>
        <v>10</v>
      </c>
      <c r="V5" s="49">
        <f t="shared" ref="V5" si="13">U5+1</f>
        <v>11</v>
      </c>
      <c r="W5" s="49">
        <f t="shared" ref="W5" si="14">V5+1</f>
        <v>12</v>
      </c>
      <c r="X5" s="49">
        <v>10</v>
      </c>
      <c r="Y5" s="49">
        <f t="shared" si="0"/>
        <v>11</v>
      </c>
      <c r="Z5" s="49">
        <f t="shared" si="0"/>
        <v>12</v>
      </c>
      <c r="AA5" s="49">
        <f t="shared" si="0"/>
        <v>13</v>
      </c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</row>
    <row r="6" spans="1:42" s="52" customFormat="1" ht="26.25" customHeight="1" x14ac:dyDescent="0.2">
      <c r="A6" s="152" t="s">
        <v>6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</row>
    <row r="7" spans="1:42" s="56" customFormat="1" ht="32.25" customHeight="1" x14ac:dyDescent="0.25">
      <c r="A7" s="153">
        <v>1</v>
      </c>
      <c r="B7" s="61" t="s">
        <v>64</v>
      </c>
      <c r="C7" s="53" t="s">
        <v>14</v>
      </c>
      <c r="D7" s="128">
        <v>3112871.4720000001</v>
      </c>
      <c r="E7" s="128">
        <v>3520141.81</v>
      </c>
      <c r="F7" s="128">
        <f>SUM(G7:Q7)</f>
        <v>3012749.554</v>
      </c>
      <c r="G7" s="128">
        <v>211850.85699999999</v>
      </c>
      <c r="H7" s="128">
        <v>240217.06599999999</v>
      </c>
      <c r="I7" s="128">
        <v>248941.52799999999</v>
      </c>
      <c r="J7" s="128">
        <v>265666.495</v>
      </c>
      <c r="K7" s="128">
        <v>290951.80499999999</v>
      </c>
      <c r="L7" s="128">
        <v>288772.804</v>
      </c>
      <c r="M7" s="128">
        <v>284885.51500000001</v>
      </c>
      <c r="N7" s="128">
        <v>274724.36200000002</v>
      </c>
      <c r="O7" s="128">
        <v>299886.91899999999</v>
      </c>
      <c r="P7" s="128">
        <v>304882.95500000002</v>
      </c>
      <c r="Q7" s="128">
        <v>301969.24800000002</v>
      </c>
      <c r="R7" s="128">
        <v>2958199.3650000002</v>
      </c>
      <c r="S7" s="128">
        <f>F7-R7</f>
        <v>54550.18899999978</v>
      </c>
      <c r="T7" s="114">
        <f>F7/R7*100</f>
        <v>101.84403355789375</v>
      </c>
      <c r="U7" s="128">
        <f>E7/12*11</f>
        <v>3226796.6591666667</v>
      </c>
      <c r="V7" s="128">
        <f>F7-U7</f>
        <v>-214047.10516666668</v>
      </c>
      <c r="W7" s="114">
        <f>F7/U7*100</f>
        <v>93.366575964475402</v>
      </c>
      <c r="X7" s="114">
        <f>F7/E7*100</f>
        <v>85.586027967435768</v>
      </c>
      <c r="Y7" s="128">
        <v>3051382.0000000005</v>
      </c>
      <c r="Z7" s="83">
        <f>F7-Y7</f>
        <v>-38632.446000000462</v>
      </c>
      <c r="AA7" s="84">
        <f>F7/Y7*100</f>
        <v>98.73393609846292</v>
      </c>
      <c r="AB7" s="54"/>
      <c r="AC7" s="54"/>
      <c r="AD7" s="54">
        <f>AB7-AC7</f>
        <v>0</v>
      </c>
      <c r="AE7" s="55" t="e">
        <f>AB7/AC7*100</f>
        <v>#DIV/0!</v>
      </c>
    </row>
    <row r="8" spans="1:42" s="60" customFormat="1" ht="69.75" customHeight="1" x14ac:dyDescent="0.25">
      <c r="A8" s="153"/>
      <c r="B8" s="105" t="s">
        <v>157</v>
      </c>
      <c r="C8" s="143" t="s">
        <v>156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29">
        <v>647341.46100000001</v>
      </c>
      <c r="Z8" s="130">
        <f>D8-Y8</f>
        <v>-647341.46100000001</v>
      </c>
      <c r="AA8" s="131">
        <f>D8/Y8*100</f>
        <v>0</v>
      </c>
      <c r="AB8" s="58"/>
      <c r="AC8" s="58"/>
      <c r="AD8" s="58"/>
      <c r="AE8" s="59"/>
    </row>
    <row r="9" spans="1:42" s="121" customFormat="1" ht="47.25" customHeight="1" x14ac:dyDescent="0.25">
      <c r="A9" s="153"/>
      <c r="B9" s="161" t="s">
        <v>170</v>
      </c>
      <c r="C9" s="161"/>
      <c r="D9" s="127">
        <f>D7</f>
        <v>3112871.4720000001</v>
      </c>
      <c r="E9" s="127">
        <f>E7</f>
        <v>3520141.81</v>
      </c>
      <c r="F9" s="127">
        <f t="shared" ref="F9:F92" si="15">SUM(G9:Q9)</f>
        <v>3012749.554</v>
      </c>
      <c r="G9" s="127">
        <f t="shared" ref="G9:Q9" si="16">G7</f>
        <v>211850.85699999999</v>
      </c>
      <c r="H9" s="127">
        <f t="shared" si="16"/>
        <v>240217.06599999999</v>
      </c>
      <c r="I9" s="127">
        <f t="shared" si="16"/>
        <v>248941.52799999999</v>
      </c>
      <c r="J9" s="127">
        <f t="shared" si="16"/>
        <v>265666.495</v>
      </c>
      <c r="K9" s="127">
        <f t="shared" ref="K9:P9" si="17">K7</f>
        <v>290951.80499999999</v>
      </c>
      <c r="L9" s="127">
        <f t="shared" si="17"/>
        <v>288772.804</v>
      </c>
      <c r="M9" s="127">
        <f t="shared" si="17"/>
        <v>284885.51500000001</v>
      </c>
      <c r="N9" s="127">
        <f t="shared" si="17"/>
        <v>274724.36200000002</v>
      </c>
      <c r="O9" s="127">
        <f t="shared" si="17"/>
        <v>299886.91899999999</v>
      </c>
      <c r="P9" s="127">
        <f t="shared" si="17"/>
        <v>304882.95500000002</v>
      </c>
      <c r="Q9" s="127">
        <f t="shared" si="16"/>
        <v>301969.24800000002</v>
      </c>
      <c r="R9" s="127">
        <f>R7</f>
        <v>2958199.3650000002</v>
      </c>
      <c r="S9" s="127">
        <f t="shared" ref="S9:S57" si="18">F9-R9</f>
        <v>54550.18899999978</v>
      </c>
      <c r="T9" s="162">
        <f t="shared" ref="T9:T22" si="19">F9/R9*100</f>
        <v>101.84403355789375</v>
      </c>
      <c r="U9" s="127">
        <f t="shared" ref="U9:U52" si="20">E9/12*11</f>
        <v>3226796.6591666667</v>
      </c>
      <c r="V9" s="127">
        <f t="shared" ref="V9:V57" si="21">F9-U9</f>
        <v>-214047.10516666668</v>
      </c>
      <c r="W9" s="162">
        <f t="shared" ref="W9:W22" si="22">F9/U9*100</f>
        <v>93.366575964475402</v>
      </c>
      <c r="X9" s="162">
        <f t="shared" ref="X9:X22" si="23">F9/E9*100</f>
        <v>85.586027967435768</v>
      </c>
      <c r="Y9" s="127">
        <f>Y7-Y8</f>
        <v>2404040.5390000003</v>
      </c>
      <c r="Z9" s="163">
        <f t="shared" ref="Z9:Z60" si="24">F9-Y9</f>
        <v>608709.01499999966</v>
      </c>
      <c r="AA9" s="164">
        <f t="shared" ref="AA9:AA43" si="25">F9/Y9*100</f>
        <v>125.32024752183264</v>
      </c>
      <c r="AB9" s="119"/>
      <c r="AC9" s="119"/>
      <c r="AD9" s="119"/>
      <c r="AE9" s="120"/>
    </row>
    <row r="10" spans="1:42" s="56" customFormat="1" ht="39" x14ac:dyDescent="0.25">
      <c r="A10" s="144">
        <f>A7+1</f>
        <v>2</v>
      </c>
      <c r="B10" s="61" t="s">
        <v>36</v>
      </c>
      <c r="C10" s="53" t="s">
        <v>16</v>
      </c>
      <c r="D10" s="128">
        <v>2500</v>
      </c>
      <c r="E10" s="128">
        <v>5200</v>
      </c>
      <c r="F10" s="128">
        <f t="shared" si="15"/>
        <v>6174.5260000000007</v>
      </c>
      <c r="G10" s="128">
        <v>238.74100000000001</v>
      </c>
      <c r="H10" s="128">
        <v>122.901</v>
      </c>
      <c r="I10" s="128">
        <v>2232.596</v>
      </c>
      <c r="J10" s="128">
        <v>95.078000000000003</v>
      </c>
      <c r="K10" s="128">
        <v>1108.9580000000001</v>
      </c>
      <c r="L10" s="128">
        <v>0.311</v>
      </c>
      <c r="M10" s="128">
        <v>64.537000000000006</v>
      </c>
      <c r="N10" s="128">
        <v>1353.71</v>
      </c>
      <c r="O10" s="128">
        <v>2.1659999999999999</v>
      </c>
      <c r="P10" s="128">
        <v>7.58</v>
      </c>
      <c r="Q10" s="128">
        <v>947.94799999999998</v>
      </c>
      <c r="R10" s="128">
        <v>5200</v>
      </c>
      <c r="S10" s="128">
        <f t="shared" si="18"/>
        <v>974.52600000000075</v>
      </c>
      <c r="T10" s="114">
        <f t="shared" si="19"/>
        <v>118.74088461538463</v>
      </c>
      <c r="U10" s="128">
        <f t="shared" si="20"/>
        <v>4766.6666666666661</v>
      </c>
      <c r="V10" s="128">
        <f t="shared" si="21"/>
        <v>1407.8593333333347</v>
      </c>
      <c r="W10" s="114">
        <f t="shared" si="22"/>
        <v>129.53551048951053</v>
      </c>
      <c r="X10" s="114">
        <f t="shared" si="23"/>
        <v>118.74088461538463</v>
      </c>
      <c r="Y10" s="128">
        <v>3283.4810000000002</v>
      </c>
      <c r="Z10" s="83">
        <f t="shared" si="24"/>
        <v>2891.0450000000005</v>
      </c>
      <c r="AA10" s="84">
        <f t="shared" si="25"/>
        <v>188.04817204667853</v>
      </c>
      <c r="AB10" s="54"/>
      <c r="AC10" s="54"/>
      <c r="AD10" s="54">
        <f>Y7/0.5</f>
        <v>6102764.0000000009</v>
      </c>
      <c r="AE10" s="55">
        <f>AC10/AD10*100</f>
        <v>0</v>
      </c>
    </row>
    <row r="11" spans="1:42" s="56" customFormat="1" ht="23.25" x14ac:dyDescent="0.25">
      <c r="A11" s="144">
        <v>3</v>
      </c>
      <c r="B11" s="61" t="s">
        <v>98</v>
      </c>
      <c r="C11" s="53" t="s">
        <v>99</v>
      </c>
      <c r="D11" s="128">
        <f>SUM(D12:D15)</f>
        <v>455.8</v>
      </c>
      <c r="E11" s="128">
        <f>SUM(E12:E15)</f>
        <v>455.8</v>
      </c>
      <c r="F11" s="128">
        <f t="shared" si="15"/>
        <v>208.12999999999997</v>
      </c>
      <c r="G11" s="128">
        <f t="shared" ref="G11:R11" si="26">SUM(G12:G15)</f>
        <v>0.97799999999999998</v>
      </c>
      <c r="H11" s="128">
        <f t="shared" ref="H11:P11" si="27">SUM(H12:H15)</f>
        <v>61.451999999999998</v>
      </c>
      <c r="I11" s="128">
        <f t="shared" si="27"/>
        <v>1.4999999999999999E-2</v>
      </c>
      <c r="J11" s="128">
        <f t="shared" si="27"/>
        <v>2</v>
      </c>
      <c r="K11" s="128">
        <f t="shared" si="27"/>
        <v>29.079000000000001</v>
      </c>
      <c r="L11" s="128">
        <f t="shared" si="27"/>
        <v>0.26200000000000001</v>
      </c>
      <c r="M11" s="128">
        <f t="shared" si="27"/>
        <v>2.194</v>
      </c>
      <c r="N11" s="128">
        <f t="shared" si="27"/>
        <v>41.268000000000001</v>
      </c>
      <c r="O11" s="128">
        <f t="shared" si="27"/>
        <v>0.7360000000000001</v>
      </c>
      <c r="P11" s="128">
        <f t="shared" si="27"/>
        <v>4.3849999999999998</v>
      </c>
      <c r="Q11" s="128">
        <f t="shared" si="26"/>
        <v>65.760999999999996</v>
      </c>
      <c r="R11" s="128">
        <f t="shared" si="26"/>
        <v>206.70499999999998</v>
      </c>
      <c r="S11" s="128">
        <f t="shared" si="18"/>
        <v>1.4249999999999829</v>
      </c>
      <c r="T11" s="114">
        <f t="shared" si="19"/>
        <v>100.68938825862944</v>
      </c>
      <c r="U11" s="128">
        <f t="shared" si="20"/>
        <v>417.81666666666666</v>
      </c>
      <c r="V11" s="128">
        <f t="shared" si="21"/>
        <v>-209.6866666666667</v>
      </c>
      <c r="W11" s="114">
        <f t="shared" si="22"/>
        <v>49.813714148948897</v>
      </c>
      <c r="X11" s="114">
        <f t="shared" si="23"/>
        <v>45.662571303203151</v>
      </c>
      <c r="Y11" s="128">
        <f>SUM(Y12:Y15)</f>
        <v>448.315</v>
      </c>
      <c r="Z11" s="83">
        <f t="shared" si="24"/>
        <v>-240.18500000000003</v>
      </c>
      <c r="AA11" s="84">
        <f t="shared" si="25"/>
        <v>46.424946745034177</v>
      </c>
      <c r="AB11" s="54"/>
      <c r="AC11" s="54"/>
      <c r="AD11" s="54"/>
      <c r="AE11" s="55"/>
    </row>
    <row r="12" spans="1:42" s="60" customFormat="1" ht="39" x14ac:dyDescent="0.25">
      <c r="A12" s="57" t="s">
        <v>100</v>
      </c>
      <c r="B12" s="104" t="s">
        <v>121</v>
      </c>
      <c r="C12" s="142" t="s">
        <v>122</v>
      </c>
      <c r="D12" s="129">
        <v>32</v>
      </c>
      <c r="E12" s="129">
        <v>32</v>
      </c>
      <c r="F12" s="129">
        <f t="shared" si="15"/>
        <v>19.521999999999998</v>
      </c>
      <c r="G12" s="129">
        <v>0</v>
      </c>
      <c r="H12" s="129">
        <v>8.8390000000000004</v>
      </c>
      <c r="I12" s="129">
        <v>0</v>
      </c>
      <c r="J12" s="129">
        <v>0</v>
      </c>
      <c r="K12" s="129">
        <v>3.5609999999999999</v>
      </c>
      <c r="L12" s="129">
        <v>0</v>
      </c>
      <c r="M12" s="129">
        <v>0</v>
      </c>
      <c r="N12" s="129">
        <v>3.5609999999999999</v>
      </c>
      <c r="O12" s="129">
        <v>0</v>
      </c>
      <c r="P12" s="129">
        <v>0</v>
      </c>
      <c r="Q12" s="129">
        <v>3.5609999999999999</v>
      </c>
      <c r="R12" s="129">
        <v>19</v>
      </c>
      <c r="S12" s="129">
        <f t="shared" si="18"/>
        <v>0.52199999999999847</v>
      </c>
      <c r="T12" s="115">
        <f t="shared" si="19"/>
        <v>102.74736842105263</v>
      </c>
      <c r="U12" s="129">
        <f t="shared" si="20"/>
        <v>29.333333333333332</v>
      </c>
      <c r="V12" s="129">
        <f t="shared" si="21"/>
        <v>-9.8113333333333337</v>
      </c>
      <c r="W12" s="115">
        <f t="shared" si="22"/>
        <v>66.552272727272722</v>
      </c>
      <c r="X12" s="115">
        <f t="shared" si="23"/>
        <v>61.006249999999994</v>
      </c>
      <c r="Y12" s="129">
        <v>30.727999999999998</v>
      </c>
      <c r="Z12" s="130">
        <f t="shared" si="24"/>
        <v>-11.206</v>
      </c>
      <c r="AA12" s="131">
        <f t="shared" si="25"/>
        <v>63.531632387399114</v>
      </c>
      <c r="AB12" s="58"/>
      <c r="AC12" s="58"/>
      <c r="AD12" s="58"/>
      <c r="AE12" s="59"/>
    </row>
    <row r="13" spans="1:42" s="60" customFormat="1" ht="58.5" x14ac:dyDescent="0.25">
      <c r="A13" s="57" t="s">
        <v>101</v>
      </c>
      <c r="B13" s="104" t="s">
        <v>93</v>
      </c>
      <c r="C13" s="46" t="s">
        <v>94</v>
      </c>
      <c r="D13" s="129">
        <v>305</v>
      </c>
      <c r="E13" s="129">
        <v>305</v>
      </c>
      <c r="F13" s="129">
        <f t="shared" si="15"/>
        <v>82.823000000000008</v>
      </c>
      <c r="G13" s="129">
        <v>0</v>
      </c>
      <c r="H13" s="129">
        <v>35.136000000000003</v>
      </c>
      <c r="I13" s="129">
        <v>0</v>
      </c>
      <c r="J13" s="129">
        <v>0</v>
      </c>
      <c r="K13" s="129">
        <v>3.633</v>
      </c>
      <c r="L13" s="129">
        <v>0</v>
      </c>
      <c r="M13" s="129">
        <v>0</v>
      </c>
      <c r="N13" s="129">
        <v>10.145</v>
      </c>
      <c r="O13" s="129">
        <v>0.68</v>
      </c>
      <c r="P13" s="129">
        <v>0</v>
      </c>
      <c r="Q13" s="129">
        <v>33.228999999999999</v>
      </c>
      <c r="R13" s="129">
        <v>82</v>
      </c>
      <c r="S13" s="129">
        <f t="shared" si="18"/>
        <v>0.8230000000000075</v>
      </c>
      <c r="T13" s="115">
        <f t="shared" si="19"/>
        <v>101.00365853658538</v>
      </c>
      <c r="U13" s="129">
        <f t="shared" si="20"/>
        <v>279.58333333333337</v>
      </c>
      <c r="V13" s="129">
        <f t="shared" si="21"/>
        <v>-196.76033333333336</v>
      </c>
      <c r="W13" s="115">
        <f t="shared" si="22"/>
        <v>29.623725782414308</v>
      </c>
      <c r="X13" s="115">
        <f t="shared" si="23"/>
        <v>27.155081967213118</v>
      </c>
      <c r="Y13" s="129">
        <v>298.69100000000003</v>
      </c>
      <c r="Z13" s="130">
        <f t="shared" si="24"/>
        <v>-215.86800000000002</v>
      </c>
      <c r="AA13" s="131">
        <f t="shared" si="25"/>
        <v>27.728656035836362</v>
      </c>
    </row>
    <row r="14" spans="1:42" s="60" customFormat="1" ht="39" x14ac:dyDescent="0.25">
      <c r="A14" s="57" t="s">
        <v>102</v>
      </c>
      <c r="B14" s="104" t="s">
        <v>119</v>
      </c>
      <c r="C14" s="46" t="s">
        <v>97</v>
      </c>
      <c r="D14" s="129">
        <v>117</v>
      </c>
      <c r="E14" s="129">
        <v>117</v>
      </c>
      <c r="F14" s="129">
        <f t="shared" si="15"/>
        <v>105.21600000000001</v>
      </c>
      <c r="G14" s="129">
        <v>0.97799999999999998</v>
      </c>
      <c r="H14" s="129">
        <v>17.292999999999999</v>
      </c>
      <c r="I14" s="129">
        <v>1.4999999999999999E-2</v>
      </c>
      <c r="J14" s="129">
        <v>2</v>
      </c>
      <c r="K14" s="129">
        <v>21.701000000000001</v>
      </c>
      <c r="L14" s="129">
        <v>0.26200000000000001</v>
      </c>
      <c r="M14" s="129">
        <v>2.194</v>
      </c>
      <c r="N14" s="129">
        <v>27.361000000000001</v>
      </c>
      <c r="O14" s="129">
        <v>5.6000000000000001E-2</v>
      </c>
      <c r="P14" s="129">
        <v>4.3849999999999998</v>
      </c>
      <c r="Q14" s="129">
        <v>28.971</v>
      </c>
      <c r="R14" s="129">
        <v>105.145</v>
      </c>
      <c r="S14" s="129">
        <f t="shared" si="18"/>
        <v>7.1000000000012164E-2</v>
      </c>
      <c r="T14" s="115">
        <f t="shared" si="19"/>
        <v>100.06752579770794</v>
      </c>
      <c r="U14" s="129">
        <f t="shared" si="20"/>
        <v>107.25</v>
      </c>
      <c r="V14" s="129">
        <f t="shared" si="21"/>
        <v>-2.0339999999999918</v>
      </c>
      <c r="W14" s="115">
        <f t="shared" si="22"/>
        <v>98.103496503496515</v>
      </c>
      <c r="X14" s="115">
        <f t="shared" si="23"/>
        <v>89.928205128205136</v>
      </c>
      <c r="Y14" s="129">
        <v>117.20099999999999</v>
      </c>
      <c r="Z14" s="130">
        <f t="shared" si="24"/>
        <v>-11.984999999999985</v>
      </c>
      <c r="AA14" s="131">
        <f t="shared" si="25"/>
        <v>89.77397803773006</v>
      </c>
    </row>
    <row r="15" spans="1:42" s="60" customFormat="1" ht="39" x14ac:dyDescent="0.25">
      <c r="A15" s="57" t="s">
        <v>123</v>
      </c>
      <c r="B15" s="104" t="s">
        <v>118</v>
      </c>
      <c r="C15" s="46" t="s">
        <v>117</v>
      </c>
      <c r="D15" s="129">
        <v>1.8</v>
      </c>
      <c r="E15" s="129">
        <v>1.8</v>
      </c>
      <c r="F15" s="129">
        <f t="shared" si="15"/>
        <v>0.56899999999999995</v>
      </c>
      <c r="G15" s="129">
        <v>0</v>
      </c>
      <c r="H15" s="129">
        <v>0.184</v>
      </c>
      <c r="I15" s="129">
        <v>0</v>
      </c>
      <c r="J15" s="129">
        <v>0</v>
      </c>
      <c r="K15" s="129">
        <v>0.184</v>
      </c>
      <c r="L15" s="129">
        <v>0</v>
      </c>
      <c r="M15" s="129">
        <v>0</v>
      </c>
      <c r="N15" s="129">
        <v>0.20100000000000001</v>
      </c>
      <c r="O15" s="129">
        <v>0</v>
      </c>
      <c r="P15" s="129">
        <v>0</v>
      </c>
      <c r="Q15" s="129">
        <v>0</v>
      </c>
      <c r="R15" s="129">
        <v>0.56000000000000005</v>
      </c>
      <c r="S15" s="129">
        <f t="shared" si="18"/>
        <v>8.999999999999897E-3</v>
      </c>
      <c r="T15" s="115">
        <f t="shared" si="19"/>
        <v>101.60714285714283</v>
      </c>
      <c r="U15" s="129">
        <f t="shared" si="20"/>
        <v>1.65</v>
      </c>
      <c r="V15" s="129">
        <f t="shared" si="21"/>
        <v>-1.081</v>
      </c>
      <c r="W15" s="115">
        <f t="shared" si="22"/>
        <v>34.484848484848484</v>
      </c>
      <c r="X15" s="115">
        <f t="shared" si="23"/>
        <v>31.611111111111107</v>
      </c>
      <c r="Y15" s="129">
        <v>1.6949999999999998</v>
      </c>
      <c r="Z15" s="130">
        <f t="shared" si="24"/>
        <v>-1.1259999999999999</v>
      </c>
      <c r="AA15" s="131">
        <f t="shared" si="25"/>
        <v>33.569321533923301</v>
      </c>
    </row>
    <row r="16" spans="1:42" s="56" customFormat="1" ht="23.25" x14ac:dyDescent="0.25">
      <c r="A16" s="144">
        <v>4</v>
      </c>
      <c r="B16" s="72" t="s">
        <v>84</v>
      </c>
      <c r="C16" s="69" t="s">
        <v>83</v>
      </c>
      <c r="D16" s="128">
        <f>D17+D20</f>
        <v>459000</v>
      </c>
      <c r="E16" s="128">
        <f>E17+E20</f>
        <v>454251</v>
      </c>
      <c r="F16" s="128">
        <f t="shared" si="15"/>
        <v>471250.47900000005</v>
      </c>
      <c r="G16" s="128">
        <f t="shared" ref="G16:R16" si="28">G17+G20</f>
        <v>40518.83</v>
      </c>
      <c r="H16" s="128">
        <f t="shared" ref="H16:P16" si="29">H17+H20</f>
        <v>25927.567999999999</v>
      </c>
      <c r="I16" s="128">
        <f t="shared" si="29"/>
        <v>34284.724000000002</v>
      </c>
      <c r="J16" s="128">
        <f t="shared" si="29"/>
        <v>36373.17</v>
      </c>
      <c r="K16" s="128">
        <f t="shared" si="29"/>
        <v>40859.608999999997</v>
      </c>
      <c r="L16" s="128">
        <f t="shared" si="29"/>
        <v>41323.623000000007</v>
      </c>
      <c r="M16" s="128">
        <f t="shared" si="29"/>
        <v>44611.351000000002</v>
      </c>
      <c r="N16" s="128">
        <f t="shared" si="29"/>
        <v>47746.284</v>
      </c>
      <c r="O16" s="128">
        <f t="shared" si="29"/>
        <v>53997.831000000006</v>
      </c>
      <c r="P16" s="128">
        <f t="shared" si="29"/>
        <v>56422.680999999997</v>
      </c>
      <c r="Q16" s="128">
        <f t="shared" si="28"/>
        <v>49184.808000000005</v>
      </c>
      <c r="R16" s="128">
        <f t="shared" si="28"/>
        <v>431806</v>
      </c>
      <c r="S16" s="128">
        <f t="shared" si="18"/>
        <v>39444.47900000005</v>
      </c>
      <c r="T16" s="114">
        <f t="shared" si="19"/>
        <v>109.13476862294642</v>
      </c>
      <c r="U16" s="128">
        <f t="shared" si="20"/>
        <v>416396.75</v>
      </c>
      <c r="V16" s="128">
        <f t="shared" si="21"/>
        <v>54853.72900000005</v>
      </c>
      <c r="W16" s="114">
        <f t="shared" si="22"/>
        <v>113.17342870711649</v>
      </c>
      <c r="X16" s="114">
        <f t="shared" si="23"/>
        <v>103.74230964819012</v>
      </c>
      <c r="Y16" s="128">
        <f>Y17+Y20</f>
        <v>385138.13799999998</v>
      </c>
      <c r="Z16" s="83">
        <f t="shared" si="24"/>
        <v>86112.341000000073</v>
      </c>
      <c r="AA16" s="84">
        <f t="shared" si="25"/>
        <v>122.35881947375466</v>
      </c>
    </row>
    <row r="17" spans="1:30" s="60" customFormat="1" ht="39" x14ac:dyDescent="0.25">
      <c r="A17" s="57" t="s">
        <v>113</v>
      </c>
      <c r="B17" s="104" t="s">
        <v>146</v>
      </c>
      <c r="C17" s="157" t="s">
        <v>151</v>
      </c>
      <c r="D17" s="129">
        <f>SUM(D18:D19)</f>
        <v>153000</v>
      </c>
      <c r="E17" s="129">
        <f>SUM(E18:E19)</f>
        <v>154000</v>
      </c>
      <c r="F17" s="129">
        <f t="shared" si="15"/>
        <v>173585.94100000002</v>
      </c>
      <c r="G17" s="129">
        <f t="shared" ref="G17:R17" si="30">SUM(G18:G19)</f>
        <v>13410.271999999999</v>
      </c>
      <c r="H17" s="129">
        <f t="shared" ref="H17:P17" si="31">SUM(H18:H19)</f>
        <v>10447.124</v>
      </c>
      <c r="I17" s="129">
        <f t="shared" si="31"/>
        <v>12704.659</v>
      </c>
      <c r="J17" s="129">
        <f t="shared" si="31"/>
        <v>14001.805999999999</v>
      </c>
      <c r="K17" s="129">
        <f t="shared" si="31"/>
        <v>14278.18</v>
      </c>
      <c r="L17" s="129">
        <f t="shared" si="31"/>
        <v>14547.359</v>
      </c>
      <c r="M17" s="129">
        <f t="shared" si="31"/>
        <v>15731.674000000001</v>
      </c>
      <c r="N17" s="129">
        <f t="shared" si="31"/>
        <v>17655.132999999998</v>
      </c>
      <c r="O17" s="129">
        <f t="shared" si="31"/>
        <v>20039.607000000004</v>
      </c>
      <c r="P17" s="129">
        <f t="shared" si="31"/>
        <v>20489.789999999997</v>
      </c>
      <c r="Q17" s="129">
        <f t="shared" si="30"/>
        <v>20280.337</v>
      </c>
      <c r="R17" s="129">
        <f t="shared" si="30"/>
        <v>143465</v>
      </c>
      <c r="S17" s="129">
        <f t="shared" si="18"/>
        <v>30120.941000000021</v>
      </c>
      <c r="T17" s="115">
        <f t="shared" si="19"/>
        <v>120.99532359809014</v>
      </c>
      <c r="U17" s="129">
        <f t="shared" si="20"/>
        <v>141166.66666666669</v>
      </c>
      <c r="V17" s="129">
        <f t="shared" si="21"/>
        <v>32419.274333333335</v>
      </c>
      <c r="W17" s="115">
        <f t="shared" si="22"/>
        <v>122.96524746162927</v>
      </c>
      <c r="X17" s="115">
        <f t="shared" si="23"/>
        <v>112.71814350649352</v>
      </c>
      <c r="Y17" s="129">
        <f>SUM(Y18:Y19)</f>
        <v>126885.951</v>
      </c>
      <c r="Z17" s="130">
        <f t="shared" si="24"/>
        <v>46699.99000000002</v>
      </c>
      <c r="AA17" s="131">
        <f t="shared" si="25"/>
        <v>136.80469715674039</v>
      </c>
    </row>
    <row r="18" spans="1:30" s="60" customFormat="1" ht="39" x14ac:dyDescent="0.25">
      <c r="A18" s="57" t="s">
        <v>142</v>
      </c>
      <c r="B18" s="104" t="s">
        <v>87</v>
      </c>
      <c r="C18" s="157"/>
      <c r="D18" s="129">
        <v>34000</v>
      </c>
      <c r="E18" s="129">
        <v>34000</v>
      </c>
      <c r="F18" s="129">
        <f t="shared" si="15"/>
        <v>23692.114999999994</v>
      </c>
      <c r="G18" s="129">
        <v>1880.6579999999999</v>
      </c>
      <c r="H18" s="129">
        <v>1575.9380000000001</v>
      </c>
      <c r="I18" s="129">
        <v>2017.0070000000001</v>
      </c>
      <c r="J18" s="129">
        <v>2418.721</v>
      </c>
      <c r="K18" s="129">
        <v>2057.7310000000002</v>
      </c>
      <c r="L18" s="129">
        <v>2219.3890000000001</v>
      </c>
      <c r="M18" s="129">
        <v>2923.029</v>
      </c>
      <c r="N18" s="129">
        <v>1353.0740000000001</v>
      </c>
      <c r="O18" s="129">
        <v>1625.42</v>
      </c>
      <c r="P18" s="129">
        <v>2824.9949999999999</v>
      </c>
      <c r="Q18" s="129">
        <v>2796.1529999999998</v>
      </c>
      <c r="R18" s="129">
        <v>23465</v>
      </c>
      <c r="S18" s="129">
        <f t="shared" si="18"/>
        <v>227.11499999999432</v>
      </c>
      <c r="T18" s="115">
        <f t="shared" si="19"/>
        <v>100.96788834434261</v>
      </c>
      <c r="U18" s="129">
        <f t="shared" si="20"/>
        <v>31166.666666666668</v>
      </c>
      <c r="V18" s="129">
        <f t="shared" si="21"/>
        <v>-7474.5516666666736</v>
      </c>
      <c r="W18" s="115">
        <f t="shared" si="22"/>
        <v>76.017481283422441</v>
      </c>
      <c r="X18" s="115">
        <f t="shared" si="23"/>
        <v>69.68269117647057</v>
      </c>
      <c r="Y18" s="129">
        <v>26967.409</v>
      </c>
      <c r="Z18" s="130">
        <f t="shared" si="24"/>
        <v>-3275.2940000000053</v>
      </c>
      <c r="AA18" s="131">
        <f t="shared" si="25"/>
        <v>87.854621109502943</v>
      </c>
      <c r="AB18" s="58">
        <f>Y18+Y19</f>
        <v>126885.951</v>
      </c>
      <c r="AC18" s="58">
        <f>F18+F19</f>
        <v>173585.94099999999</v>
      </c>
    </row>
    <row r="19" spans="1:30" s="60" customFormat="1" ht="39" x14ac:dyDescent="0.25">
      <c r="A19" s="57" t="s">
        <v>143</v>
      </c>
      <c r="B19" s="104" t="s">
        <v>88</v>
      </c>
      <c r="C19" s="157"/>
      <c r="D19" s="129">
        <v>119000</v>
      </c>
      <c r="E19" s="129">
        <v>120000</v>
      </c>
      <c r="F19" s="129">
        <f t="shared" si="15"/>
        <v>149893.826</v>
      </c>
      <c r="G19" s="129">
        <v>11529.614</v>
      </c>
      <c r="H19" s="129">
        <v>8871.1859999999997</v>
      </c>
      <c r="I19" s="129">
        <v>10687.652</v>
      </c>
      <c r="J19" s="129">
        <v>11583.084999999999</v>
      </c>
      <c r="K19" s="129">
        <v>12220.449000000001</v>
      </c>
      <c r="L19" s="129">
        <v>12327.97</v>
      </c>
      <c r="M19" s="129">
        <v>12808.645</v>
      </c>
      <c r="N19" s="129">
        <v>16302.058999999999</v>
      </c>
      <c r="O19" s="129">
        <v>18414.187000000002</v>
      </c>
      <c r="P19" s="129">
        <v>17664.794999999998</v>
      </c>
      <c r="Q19" s="129">
        <v>17484.184000000001</v>
      </c>
      <c r="R19" s="129">
        <v>120000</v>
      </c>
      <c r="S19" s="129">
        <f t="shared" si="18"/>
        <v>29893.826000000001</v>
      </c>
      <c r="T19" s="115">
        <f t="shared" si="19"/>
        <v>124.91152166666666</v>
      </c>
      <c r="U19" s="129">
        <f t="shared" si="20"/>
        <v>110000</v>
      </c>
      <c r="V19" s="129">
        <f t="shared" si="21"/>
        <v>39893.826000000001</v>
      </c>
      <c r="W19" s="115">
        <f t="shared" si="22"/>
        <v>136.26711454545455</v>
      </c>
      <c r="X19" s="115">
        <f t="shared" si="23"/>
        <v>124.91152166666666</v>
      </c>
      <c r="Y19" s="129">
        <v>99918.542000000001</v>
      </c>
      <c r="Z19" s="130">
        <f t="shared" si="24"/>
        <v>49975.284</v>
      </c>
      <c r="AA19" s="131">
        <f t="shared" si="25"/>
        <v>150.01602605450347</v>
      </c>
    </row>
    <row r="20" spans="1:30" s="60" customFormat="1" ht="39" x14ac:dyDescent="0.25">
      <c r="A20" s="57" t="s">
        <v>114</v>
      </c>
      <c r="B20" s="104" t="s">
        <v>89</v>
      </c>
      <c r="C20" s="46" t="s">
        <v>56</v>
      </c>
      <c r="D20" s="129">
        <f t="shared" ref="D20:E20" si="32">SUM(D21:D22)</f>
        <v>306000</v>
      </c>
      <c r="E20" s="129">
        <f t="shared" si="32"/>
        <v>300251</v>
      </c>
      <c r="F20" s="129">
        <f t="shared" si="15"/>
        <v>297664.538</v>
      </c>
      <c r="G20" s="129">
        <f t="shared" ref="G20:R20" si="33">SUM(G21:G22)</f>
        <v>27108.558000000001</v>
      </c>
      <c r="H20" s="129">
        <f t="shared" ref="H20:P20" si="34">SUM(H21:H22)</f>
        <v>15480.444</v>
      </c>
      <c r="I20" s="129">
        <f t="shared" si="34"/>
        <v>21580.065000000002</v>
      </c>
      <c r="J20" s="129">
        <f t="shared" si="34"/>
        <v>22371.364000000001</v>
      </c>
      <c r="K20" s="129">
        <f t="shared" si="34"/>
        <v>26581.429</v>
      </c>
      <c r="L20" s="129">
        <f t="shared" si="34"/>
        <v>26776.264000000003</v>
      </c>
      <c r="M20" s="129">
        <f t="shared" si="34"/>
        <v>28879.677</v>
      </c>
      <c r="N20" s="129">
        <f t="shared" si="34"/>
        <v>30091.150999999998</v>
      </c>
      <c r="O20" s="129">
        <f t="shared" si="34"/>
        <v>33958.224000000002</v>
      </c>
      <c r="P20" s="129">
        <f t="shared" si="34"/>
        <v>35932.891000000003</v>
      </c>
      <c r="Q20" s="129">
        <f t="shared" si="33"/>
        <v>28904.471000000001</v>
      </c>
      <c r="R20" s="129">
        <f t="shared" si="33"/>
        <v>288341</v>
      </c>
      <c r="S20" s="129">
        <f t="shared" si="18"/>
        <v>9323.5380000000005</v>
      </c>
      <c r="T20" s="115">
        <f t="shared" si="19"/>
        <v>103.23351101647009</v>
      </c>
      <c r="U20" s="129">
        <f t="shared" si="20"/>
        <v>275230.08333333337</v>
      </c>
      <c r="V20" s="129">
        <f t="shared" si="21"/>
        <v>22434.454666666628</v>
      </c>
      <c r="W20" s="115">
        <f t="shared" si="22"/>
        <v>108.15116370818232</v>
      </c>
      <c r="X20" s="115">
        <f t="shared" si="23"/>
        <v>99.138566732500479</v>
      </c>
      <c r="Y20" s="129">
        <f>Y21+Y22</f>
        <v>258252.18699999998</v>
      </c>
      <c r="Z20" s="130">
        <f t="shared" si="24"/>
        <v>39412.351000000024</v>
      </c>
      <c r="AA20" s="131">
        <f t="shared" si="25"/>
        <v>115.2611877009971</v>
      </c>
    </row>
    <row r="21" spans="1:30" s="60" customFormat="1" ht="97.5" x14ac:dyDescent="0.25">
      <c r="A21" s="57" t="s">
        <v>144</v>
      </c>
      <c r="B21" s="104" t="s">
        <v>128</v>
      </c>
      <c r="C21" s="46">
        <v>14040100</v>
      </c>
      <c r="D21" s="129">
        <v>179000</v>
      </c>
      <c r="E21" s="129">
        <v>172981</v>
      </c>
      <c r="F21" s="129">
        <f t="shared" si="15"/>
        <v>180016.79700000002</v>
      </c>
      <c r="G21" s="129">
        <v>15616.877</v>
      </c>
      <c r="H21" s="129">
        <v>7234.652</v>
      </c>
      <c r="I21" s="129">
        <v>12636.714</v>
      </c>
      <c r="J21" s="129">
        <v>12694.672</v>
      </c>
      <c r="K21" s="129">
        <v>16717.552</v>
      </c>
      <c r="L21" s="129">
        <v>15685.031000000001</v>
      </c>
      <c r="M21" s="129">
        <v>17448.887999999999</v>
      </c>
      <c r="N21" s="129">
        <v>17956.785</v>
      </c>
      <c r="O21" s="129">
        <v>20854.891</v>
      </c>
      <c r="P21" s="129">
        <v>24931.035</v>
      </c>
      <c r="Q21" s="129">
        <v>18239.7</v>
      </c>
      <c r="R21" s="129">
        <v>172981</v>
      </c>
      <c r="S21" s="129">
        <f t="shared" si="18"/>
        <v>7035.7970000000205</v>
      </c>
      <c r="T21" s="115">
        <f t="shared" si="19"/>
        <v>104.06738138870743</v>
      </c>
      <c r="U21" s="129">
        <f t="shared" si="20"/>
        <v>158565.91666666669</v>
      </c>
      <c r="V21" s="129">
        <f t="shared" si="21"/>
        <v>21450.880333333334</v>
      </c>
      <c r="W21" s="115">
        <f t="shared" si="22"/>
        <v>113.52805242404446</v>
      </c>
      <c r="X21" s="115">
        <f t="shared" si="23"/>
        <v>104.06738138870743</v>
      </c>
      <c r="Y21" s="129">
        <v>151971.39799999999</v>
      </c>
      <c r="Z21" s="130">
        <f t="shared" si="24"/>
        <v>28045.399000000034</v>
      </c>
      <c r="AA21" s="131">
        <f t="shared" si="25"/>
        <v>118.45439297728907</v>
      </c>
    </row>
    <row r="22" spans="1:30" s="60" customFormat="1" ht="69" customHeight="1" x14ac:dyDescent="0.25">
      <c r="A22" s="57" t="s">
        <v>145</v>
      </c>
      <c r="B22" s="104" t="s">
        <v>129</v>
      </c>
      <c r="C22" s="46">
        <v>14040200</v>
      </c>
      <c r="D22" s="129">
        <v>127000</v>
      </c>
      <c r="E22" s="129">
        <v>127270</v>
      </c>
      <c r="F22" s="129">
        <f t="shared" si="15"/>
        <v>117647.74100000001</v>
      </c>
      <c r="G22" s="129">
        <v>11491.681</v>
      </c>
      <c r="H22" s="129">
        <v>8245.7919999999995</v>
      </c>
      <c r="I22" s="129">
        <v>8943.3510000000006</v>
      </c>
      <c r="J22" s="129">
        <v>9676.6919999999991</v>
      </c>
      <c r="K22" s="129">
        <v>9863.8770000000004</v>
      </c>
      <c r="L22" s="129">
        <v>11091.233</v>
      </c>
      <c r="M22" s="129">
        <v>11430.789000000001</v>
      </c>
      <c r="N22" s="129">
        <v>12134.366</v>
      </c>
      <c r="O22" s="129">
        <v>13103.333000000001</v>
      </c>
      <c r="P22" s="129">
        <v>11001.856</v>
      </c>
      <c r="Q22" s="129">
        <v>10664.771000000001</v>
      </c>
      <c r="R22" s="129">
        <v>115360</v>
      </c>
      <c r="S22" s="129">
        <f t="shared" si="18"/>
        <v>2287.7410000000091</v>
      </c>
      <c r="T22" s="115">
        <f t="shared" si="19"/>
        <v>101.98313193481276</v>
      </c>
      <c r="U22" s="129">
        <f t="shared" si="20"/>
        <v>116664.16666666667</v>
      </c>
      <c r="V22" s="129">
        <f t="shared" si="21"/>
        <v>983.57433333333756</v>
      </c>
      <c r="W22" s="115">
        <f t="shared" si="22"/>
        <v>100.84308178032386</v>
      </c>
      <c r="X22" s="115">
        <f t="shared" si="23"/>
        <v>92.439491631963548</v>
      </c>
      <c r="Y22" s="129">
        <v>106280.78899999998</v>
      </c>
      <c r="Z22" s="130">
        <f t="shared" si="24"/>
        <v>11366.952000000034</v>
      </c>
      <c r="AA22" s="131">
        <f t="shared" si="25"/>
        <v>110.69520851976367</v>
      </c>
    </row>
    <row r="23" spans="1:30" s="73" customFormat="1" ht="23.25" x14ac:dyDescent="0.25">
      <c r="A23" s="144">
        <v>5</v>
      </c>
      <c r="B23" s="61" t="s">
        <v>178</v>
      </c>
      <c r="C23" s="53" t="s">
        <v>130</v>
      </c>
      <c r="D23" s="128">
        <v>0</v>
      </c>
      <c r="E23" s="128">
        <v>0</v>
      </c>
      <c r="F23" s="128">
        <f t="shared" si="15"/>
        <v>1.867</v>
      </c>
      <c r="G23" s="128">
        <v>0</v>
      </c>
      <c r="H23" s="128">
        <v>0</v>
      </c>
      <c r="I23" s="128">
        <v>1.867</v>
      </c>
      <c r="J23" s="128"/>
      <c r="K23" s="128"/>
      <c r="L23" s="128"/>
      <c r="M23" s="128"/>
      <c r="N23" s="128"/>
      <c r="O23" s="128">
        <v>0</v>
      </c>
      <c r="P23" s="128">
        <v>0</v>
      </c>
      <c r="Q23" s="128">
        <v>0</v>
      </c>
      <c r="R23" s="128"/>
      <c r="S23" s="128">
        <f t="shared" si="18"/>
        <v>1.867</v>
      </c>
      <c r="T23" s="114"/>
      <c r="U23" s="128">
        <f t="shared" si="20"/>
        <v>0</v>
      </c>
      <c r="V23" s="128">
        <f t="shared" si="21"/>
        <v>1.867</v>
      </c>
      <c r="W23" s="114"/>
      <c r="X23" s="114"/>
      <c r="Y23" s="128">
        <v>1.0999999999999999E-2</v>
      </c>
      <c r="Z23" s="83">
        <f t="shared" si="24"/>
        <v>1.8560000000000001</v>
      </c>
      <c r="AA23" s="84">
        <f t="shared" si="25"/>
        <v>16972.727272727276</v>
      </c>
      <c r="AB23" s="96"/>
      <c r="AC23" s="96"/>
    </row>
    <row r="24" spans="1:30" s="73" customFormat="1" ht="39" x14ac:dyDescent="0.25">
      <c r="A24" s="144">
        <v>6</v>
      </c>
      <c r="B24" s="61" t="s">
        <v>127</v>
      </c>
      <c r="C24" s="53" t="s">
        <v>38</v>
      </c>
      <c r="D24" s="128">
        <f>D25+D26+D27+D29+D28</f>
        <v>1522620.5</v>
      </c>
      <c r="E24" s="128">
        <f>E25+E26+E27+E29+E28</f>
        <v>1607359.4129999999</v>
      </c>
      <c r="F24" s="128">
        <f t="shared" si="15"/>
        <v>1584007.3900000001</v>
      </c>
      <c r="G24" s="128">
        <f t="shared" ref="G24:R24" si="35">G25+G26+G27+G29+G28</f>
        <v>166303.29399999999</v>
      </c>
      <c r="H24" s="128">
        <f t="shared" ref="H24:P24" si="36">H25+H26+H27+H29+H28</f>
        <v>166294.84700000001</v>
      </c>
      <c r="I24" s="128">
        <f t="shared" si="36"/>
        <v>80628.866000000009</v>
      </c>
      <c r="J24" s="128">
        <f t="shared" si="36"/>
        <v>168253.326</v>
      </c>
      <c r="K24" s="128">
        <f t="shared" si="36"/>
        <v>145102.02800000002</v>
      </c>
      <c r="L24" s="128">
        <f t="shared" si="36"/>
        <v>74999.922000000006</v>
      </c>
      <c r="M24" s="128">
        <f t="shared" si="36"/>
        <v>187675.79700000002</v>
      </c>
      <c r="N24" s="128">
        <f t="shared" si="36"/>
        <v>156654.274</v>
      </c>
      <c r="O24" s="128">
        <f t="shared" si="36"/>
        <v>86060.486999999994</v>
      </c>
      <c r="P24" s="128">
        <f t="shared" si="36"/>
        <v>195668.35800000001</v>
      </c>
      <c r="Q24" s="128">
        <f t="shared" si="35"/>
        <v>156366.19100000002</v>
      </c>
      <c r="R24" s="128">
        <f t="shared" si="35"/>
        <v>1529927.1669999999</v>
      </c>
      <c r="S24" s="128">
        <f t="shared" si="18"/>
        <v>54080.223000000231</v>
      </c>
      <c r="T24" s="114">
        <f t="shared" ref="T24:T48" si="37">F24/R24*100</f>
        <v>103.53482336718322</v>
      </c>
      <c r="U24" s="128">
        <f t="shared" si="20"/>
        <v>1473412.79525</v>
      </c>
      <c r="V24" s="128">
        <f t="shared" si="21"/>
        <v>110594.59475000016</v>
      </c>
      <c r="W24" s="114">
        <f t="shared" ref="W24:W54" si="38">F24/U24*100</f>
        <v>107.50601563299409</v>
      </c>
      <c r="X24" s="114">
        <f t="shared" ref="X24:X54" si="39">F24/E24*100</f>
        <v>98.547180996911237</v>
      </c>
      <c r="Y24" s="128">
        <f t="shared" ref="Y24" si="40">Y25+Y26+Y27+Y29+Y28</f>
        <v>1237673.22</v>
      </c>
      <c r="Z24" s="83">
        <f t="shared" si="24"/>
        <v>346334.17000000016</v>
      </c>
      <c r="AA24" s="84">
        <f t="shared" si="25"/>
        <v>127.98268269874984</v>
      </c>
      <c r="AB24" s="96">
        <f>Y26+Y27+Y25</f>
        <v>425529.78200000001</v>
      </c>
      <c r="AC24" s="96">
        <f>F25+F26+F27</f>
        <v>508005.48399999994</v>
      </c>
    </row>
    <row r="25" spans="1:30" s="75" customFormat="1" ht="23.25" x14ac:dyDescent="0.25">
      <c r="A25" s="74" t="s">
        <v>203</v>
      </c>
      <c r="B25" s="105" t="s">
        <v>57</v>
      </c>
      <c r="C25" s="158" t="s">
        <v>44</v>
      </c>
      <c r="D25" s="129">
        <f>1130+29500+34000+106300</f>
        <v>170930</v>
      </c>
      <c r="E25" s="129">
        <v>192030.18299999999</v>
      </c>
      <c r="F25" s="129">
        <f t="shared" si="15"/>
        <v>201425.625</v>
      </c>
      <c r="G25" s="129">
        <v>22984.595000000001</v>
      </c>
      <c r="H25" s="129">
        <v>12356.476000000001</v>
      </c>
      <c r="I25" s="129">
        <v>11892.504000000001</v>
      </c>
      <c r="J25" s="129">
        <v>25969.126</v>
      </c>
      <c r="K25" s="129">
        <v>12545.951999999999</v>
      </c>
      <c r="L25" s="129">
        <v>11104.888000000001</v>
      </c>
      <c r="M25" s="129">
        <v>31986.848000000002</v>
      </c>
      <c r="N25" s="129">
        <v>15650.483</v>
      </c>
      <c r="O25" s="129">
        <v>15845.199000000001</v>
      </c>
      <c r="P25" s="129">
        <v>32085.788</v>
      </c>
      <c r="Q25" s="129">
        <v>9003.7659999999996</v>
      </c>
      <c r="R25" s="129">
        <v>190845.93700000001</v>
      </c>
      <c r="S25" s="129">
        <f t="shared" si="18"/>
        <v>10579.687999999995</v>
      </c>
      <c r="T25" s="115">
        <f t="shared" si="37"/>
        <v>105.54357518232101</v>
      </c>
      <c r="U25" s="129">
        <f t="shared" si="20"/>
        <v>176027.66774999999</v>
      </c>
      <c r="V25" s="129">
        <f t="shared" si="21"/>
        <v>25397.957250000007</v>
      </c>
      <c r="W25" s="115">
        <f t="shared" si="38"/>
        <v>114.42838934051605</v>
      </c>
      <c r="X25" s="115">
        <f t="shared" si="39"/>
        <v>104.89269022880639</v>
      </c>
      <c r="Y25" s="129">
        <v>145625.00200000001</v>
      </c>
      <c r="Z25" s="130">
        <f t="shared" si="24"/>
        <v>55800.622999999992</v>
      </c>
      <c r="AA25" s="131">
        <f t="shared" si="25"/>
        <v>138.31802385142626</v>
      </c>
    </row>
    <row r="26" spans="1:30" s="75" customFormat="1" ht="23.25" x14ac:dyDescent="0.25">
      <c r="A26" s="57" t="s">
        <v>204</v>
      </c>
      <c r="B26" s="105" t="s">
        <v>7</v>
      </c>
      <c r="C26" s="158"/>
      <c r="D26" s="129">
        <f>139000+145000+28500+14000</f>
        <v>326500</v>
      </c>
      <c r="E26" s="129">
        <v>330900</v>
      </c>
      <c r="F26" s="129">
        <f t="shared" si="15"/>
        <v>303599.02499999997</v>
      </c>
      <c r="G26" s="129">
        <v>22702.335999999999</v>
      </c>
      <c r="H26" s="129">
        <v>31099.1</v>
      </c>
      <c r="I26" s="129">
        <v>28599.886999999999</v>
      </c>
      <c r="J26" s="129">
        <v>26354.705000000002</v>
      </c>
      <c r="K26" s="129">
        <v>26764.896000000001</v>
      </c>
      <c r="L26" s="129">
        <v>25701.331999999999</v>
      </c>
      <c r="M26" s="129">
        <v>29575.839</v>
      </c>
      <c r="N26" s="129">
        <v>27185.482</v>
      </c>
      <c r="O26" s="129">
        <v>27041.944</v>
      </c>
      <c r="P26" s="129">
        <v>32386.045999999998</v>
      </c>
      <c r="Q26" s="129">
        <v>26187.457999999999</v>
      </c>
      <c r="R26" s="129">
        <v>300385</v>
      </c>
      <c r="S26" s="129">
        <f t="shared" si="18"/>
        <v>3214.0249999999651</v>
      </c>
      <c r="T26" s="115">
        <f t="shared" si="37"/>
        <v>101.06996854037318</v>
      </c>
      <c r="U26" s="129">
        <f t="shared" si="20"/>
        <v>303325</v>
      </c>
      <c r="V26" s="129">
        <f t="shared" si="21"/>
        <v>274.02499999996508</v>
      </c>
      <c r="W26" s="115">
        <f t="shared" si="38"/>
        <v>100.09034039396684</v>
      </c>
      <c r="X26" s="115">
        <f t="shared" si="39"/>
        <v>91.749478694469616</v>
      </c>
      <c r="Y26" s="129">
        <v>277531.01499999996</v>
      </c>
      <c r="Z26" s="130">
        <f t="shared" si="24"/>
        <v>26068.010000000009</v>
      </c>
      <c r="AA26" s="131">
        <f t="shared" si="25"/>
        <v>109.39282768089902</v>
      </c>
    </row>
    <row r="27" spans="1:30" s="75" customFormat="1" ht="23.25" x14ac:dyDescent="0.25">
      <c r="A27" s="57" t="s">
        <v>205</v>
      </c>
      <c r="B27" s="105" t="s">
        <v>58</v>
      </c>
      <c r="C27" s="158"/>
      <c r="D27" s="129">
        <f>1000+980.5</f>
        <v>1980.5</v>
      </c>
      <c r="E27" s="129">
        <v>2405.5</v>
      </c>
      <c r="F27" s="129">
        <f t="shared" si="15"/>
        <v>2980.8339999999989</v>
      </c>
      <c r="G27" s="129">
        <v>305.23899999999998</v>
      </c>
      <c r="H27" s="129">
        <v>303.30200000000002</v>
      </c>
      <c r="I27" s="129">
        <v>121.78100000000001</v>
      </c>
      <c r="J27" s="129">
        <v>300.91000000000003</v>
      </c>
      <c r="K27" s="129">
        <v>144.66300000000001</v>
      </c>
      <c r="L27" s="129">
        <v>300.26299999999998</v>
      </c>
      <c r="M27" s="129">
        <v>595.21100000000001</v>
      </c>
      <c r="N27" s="129">
        <v>191.90299999999999</v>
      </c>
      <c r="O27" s="129">
        <v>154.40100000000001</v>
      </c>
      <c r="P27" s="129">
        <v>450.327</v>
      </c>
      <c r="Q27" s="129">
        <v>112.834</v>
      </c>
      <c r="R27" s="129">
        <v>2405.5</v>
      </c>
      <c r="S27" s="129">
        <f t="shared" si="18"/>
        <v>575.33399999999892</v>
      </c>
      <c r="T27" s="115">
        <f t="shared" si="37"/>
        <v>123.9174392018291</v>
      </c>
      <c r="U27" s="129">
        <f t="shared" si="20"/>
        <v>2205.041666666667</v>
      </c>
      <c r="V27" s="129">
        <f t="shared" si="21"/>
        <v>775.79233333333195</v>
      </c>
      <c r="W27" s="115">
        <f t="shared" si="38"/>
        <v>135.1826609474499</v>
      </c>
      <c r="X27" s="115">
        <f t="shared" si="39"/>
        <v>123.9174392018291</v>
      </c>
      <c r="Y27" s="129">
        <v>2373.7649999999999</v>
      </c>
      <c r="Z27" s="130">
        <f t="shared" si="24"/>
        <v>607.06899999999905</v>
      </c>
      <c r="AA27" s="131">
        <f t="shared" si="25"/>
        <v>125.5740985312362</v>
      </c>
      <c r="AB27" s="131">
        <f>100-AA27</f>
        <v>-25.574098531236203</v>
      </c>
      <c r="AC27" s="76"/>
      <c r="AD27" s="77" t="e">
        <f>F25/#REF!*100</f>
        <v>#REF!</v>
      </c>
    </row>
    <row r="28" spans="1:30" s="79" customFormat="1" ht="23.25" x14ac:dyDescent="0.25">
      <c r="A28" s="57" t="s">
        <v>206</v>
      </c>
      <c r="B28" s="105" t="s">
        <v>40</v>
      </c>
      <c r="C28" s="78" t="s">
        <v>39</v>
      </c>
      <c r="D28" s="129">
        <v>2710</v>
      </c>
      <c r="E28" s="129">
        <v>2710</v>
      </c>
      <c r="F28" s="129">
        <f t="shared" si="15"/>
        <v>3024.2020000000002</v>
      </c>
      <c r="G28" s="129">
        <v>229.9</v>
      </c>
      <c r="H28" s="129">
        <v>363.15800000000002</v>
      </c>
      <c r="I28" s="129">
        <v>125.917</v>
      </c>
      <c r="J28" s="129">
        <v>263.55799999999999</v>
      </c>
      <c r="K28" s="129">
        <v>277.60500000000002</v>
      </c>
      <c r="L28" s="129">
        <v>148.494</v>
      </c>
      <c r="M28" s="129">
        <v>315.37200000000001</v>
      </c>
      <c r="N28" s="129">
        <v>375.34199999999998</v>
      </c>
      <c r="O28" s="129">
        <v>131.32</v>
      </c>
      <c r="P28" s="129">
        <v>411.18</v>
      </c>
      <c r="Q28" s="129">
        <v>382.35599999999999</v>
      </c>
      <c r="R28" s="129">
        <v>2710</v>
      </c>
      <c r="S28" s="129">
        <f t="shared" si="18"/>
        <v>314.20200000000023</v>
      </c>
      <c r="T28" s="115">
        <f t="shared" si="37"/>
        <v>111.59416974169743</v>
      </c>
      <c r="U28" s="129">
        <f t="shared" si="20"/>
        <v>2484.166666666667</v>
      </c>
      <c r="V28" s="129">
        <f t="shared" si="21"/>
        <v>540.03533333333326</v>
      </c>
      <c r="W28" s="115">
        <f t="shared" si="38"/>
        <v>121.73909426366991</v>
      </c>
      <c r="X28" s="115">
        <f t="shared" si="39"/>
        <v>111.59416974169743</v>
      </c>
      <c r="Y28" s="129">
        <v>2489.277</v>
      </c>
      <c r="Z28" s="129">
        <f t="shared" si="24"/>
        <v>534.92500000000018</v>
      </c>
      <c r="AA28" s="131">
        <f t="shared" si="25"/>
        <v>121.4891713537706</v>
      </c>
    </row>
    <row r="29" spans="1:30" s="75" customFormat="1" ht="23.25" x14ac:dyDescent="0.25">
      <c r="A29" s="57" t="s">
        <v>207</v>
      </c>
      <c r="B29" s="105" t="s">
        <v>33</v>
      </c>
      <c r="C29" s="143" t="s">
        <v>34</v>
      </c>
      <c r="D29" s="129">
        <v>1020500</v>
      </c>
      <c r="E29" s="129">
        <v>1079313.73</v>
      </c>
      <c r="F29" s="129">
        <f t="shared" si="15"/>
        <v>1072977.7039999999</v>
      </c>
      <c r="G29" s="129">
        <v>120081.224</v>
      </c>
      <c r="H29" s="129">
        <v>122172.811</v>
      </c>
      <c r="I29" s="129">
        <v>39888.777000000002</v>
      </c>
      <c r="J29" s="129">
        <v>115365.027</v>
      </c>
      <c r="K29" s="129">
        <v>105368.912</v>
      </c>
      <c r="L29" s="129">
        <v>37744.945</v>
      </c>
      <c r="M29" s="129">
        <v>125202.527</v>
      </c>
      <c r="N29" s="129">
        <v>113251.064</v>
      </c>
      <c r="O29" s="129">
        <v>42887.623</v>
      </c>
      <c r="P29" s="129">
        <v>130335.01700000001</v>
      </c>
      <c r="Q29" s="129">
        <v>120679.777</v>
      </c>
      <c r="R29" s="129">
        <v>1033580.73</v>
      </c>
      <c r="S29" s="129">
        <f t="shared" si="18"/>
        <v>39396.973999999929</v>
      </c>
      <c r="T29" s="115">
        <f t="shared" si="37"/>
        <v>103.81169780516322</v>
      </c>
      <c r="U29" s="129">
        <f t="shared" si="20"/>
        <v>989370.91916666669</v>
      </c>
      <c r="V29" s="129">
        <f t="shared" si="21"/>
        <v>83606.784833333222</v>
      </c>
      <c r="W29" s="115">
        <f t="shared" si="38"/>
        <v>108.45049952587591</v>
      </c>
      <c r="X29" s="115">
        <f t="shared" si="39"/>
        <v>99.412957898719583</v>
      </c>
      <c r="Y29" s="129">
        <v>809654.16099999996</v>
      </c>
      <c r="Z29" s="130">
        <f t="shared" si="24"/>
        <v>263323.54299999995</v>
      </c>
      <c r="AA29" s="131">
        <f t="shared" si="25"/>
        <v>132.52296544425465</v>
      </c>
      <c r="AC29" s="76"/>
      <c r="AD29" s="77" t="e">
        <f>F29/#REF!*100</f>
        <v>#REF!</v>
      </c>
    </row>
    <row r="30" spans="1:30" s="56" customFormat="1" ht="37.5" customHeight="1" x14ac:dyDescent="0.25">
      <c r="A30" s="144">
        <v>7</v>
      </c>
      <c r="B30" s="61" t="s">
        <v>46</v>
      </c>
      <c r="C30" s="53" t="s">
        <v>17</v>
      </c>
      <c r="D30" s="128">
        <v>1900</v>
      </c>
      <c r="E30" s="128">
        <v>2230</v>
      </c>
      <c r="F30" s="128">
        <f t="shared" si="15"/>
        <v>2697.194</v>
      </c>
      <c r="G30" s="128">
        <v>73</v>
      </c>
      <c r="H30" s="128">
        <v>59.347000000000001</v>
      </c>
      <c r="I30" s="128">
        <v>643.04899999999998</v>
      </c>
      <c r="J30" s="128">
        <v>33.494</v>
      </c>
      <c r="K30" s="128">
        <v>727.42899999999997</v>
      </c>
      <c r="L30" s="128">
        <v>1.399</v>
      </c>
      <c r="M30" s="128">
        <v>20.167000000000002</v>
      </c>
      <c r="N30" s="128">
        <v>674.96199999999999</v>
      </c>
      <c r="O30" s="128">
        <v>0</v>
      </c>
      <c r="P30" s="128">
        <v>4.8849999999999998</v>
      </c>
      <c r="Q30" s="128">
        <v>459.46199999999999</v>
      </c>
      <c r="R30" s="128">
        <v>2230</v>
      </c>
      <c r="S30" s="128">
        <f t="shared" si="18"/>
        <v>467.19399999999996</v>
      </c>
      <c r="T30" s="114">
        <f t="shared" si="37"/>
        <v>120.95040358744396</v>
      </c>
      <c r="U30" s="128">
        <f t="shared" si="20"/>
        <v>2044.1666666666667</v>
      </c>
      <c r="V30" s="128">
        <f t="shared" si="21"/>
        <v>653.02733333333322</v>
      </c>
      <c r="W30" s="114">
        <f t="shared" si="38"/>
        <v>131.94589482266613</v>
      </c>
      <c r="X30" s="114">
        <f t="shared" si="39"/>
        <v>120.95040358744396</v>
      </c>
      <c r="Y30" s="128">
        <v>2609.4479999999999</v>
      </c>
      <c r="Z30" s="83">
        <f t="shared" si="24"/>
        <v>87.746000000000095</v>
      </c>
      <c r="AA30" s="84">
        <f t="shared" si="25"/>
        <v>103.36262688507301</v>
      </c>
      <c r="AB30" s="55">
        <f>100-AA30</f>
        <v>-3.3626268850730128</v>
      </c>
    </row>
    <row r="31" spans="1:30" s="56" customFormat="1" ht="23.25" x14ac:dyDescent="0.25">
      <c r="A31" s="144">
        <f t="shared" ref="A31:A39" si="41">A30+1</f>
        <v>8</v>
      </c>
      <c r="B31" s="61" t="s">
        <v>68</v>
      </c>
      <c r="C31" s="53" t="s">
        <v>67</v>
      </c>
      <c r="D31" s="128">
        <v>20000</v>
      </c>
      <c r="E31" s="128">
        <v>32750</v>
      </c>
      <c r="F31" s="128">
        <f t="shared" si="15"/>
        <v>40536.215000000004</v>
      </c>
      <c r="G31" s="128">
        <v>0</v>
      </c>
      <c r="H31" s="128">
        <v>750.99099999999999</v>
      </c>
      <c r="I31" s="128">
        <v>1015.678</v>
      </c>
      <c r="J31" s="128">
        <v>982.91399999999999</v>
      </c>
      <c r="K31" s="128">
        <v>1015.678</v>
      </c>
      <c r="L31" s="128">
        <v>18102.746999999999</v>
      </c>
      <c r="M31" s="128">
        <v>1015.678</v>
      </c>
      <c r="N31" s="128">
        <v>1015.678</v>
      </c>
      <c r="O31" s="128">
        <v>4424.2290000000003</v>
      </c>
      <c r="P31" s="128">
        <v>4468.5360000000001</v>
      </c>
      <c r="Q31" s="128">
        <v>7744.0860000000002</v>
      </c>
      <c r="R31" s="128">
        <v>32750</v>
      </c>
      <c r="S31" s="128">
        <f t="shared" si="18"/>
        <v>7786.2150000000038</v>
      </c>
      <c r="T31" s="114">
        <f t="shared" si="37"/>
        <v>123.77470229007635</v>
      </c>
      <c r="U31" s="128">
        <f t="shared" si="20"/>
        <v>30020.833333333332</v>
      </c>
      <c r="V31" s="128">
        <f t="shared" si="21"/>
        <v>10515.381666666672</v>
      </c>
      <c r="W31" s="114">
        <f t="shared" si="38"/>
        <v>135.02694795281056</v>
      </c>
      <c r="X31" s="114">
        <f t="shared" si="39"/>
        <v>123.77470229007635</v>
      </c>
      <c r="Y31" s="128">
        <v>43504.179000000004</v>
      </c>
      <c r="Z31" s="83">
        <f t="shared" si="24"/>
        <v>-2967.9639999999999</v>
      </c>
      <c r="AA31" s="84">
        <f t="shared" si="25"/>
        <v>93.177749659406288</v>
      </c>
    </row>
    <row r="32" spans="1:30" s="56" customFormat="1" ht="23.25" x14ac:dyDescent="0.25">
      <c r="A32" s="144">
        <f t="shared" si="41"/>
        <v>9</v>
      </c>
      <c r="B32" s="61" t="s">
        <v>8</v>
      </c>
      <c r="C32" s="53" t="s">
        <v>18</v>
      </c>
      <c r="D32" s="128">
        <v>500</v>
      </c>
      <c r="E32" s="128">
        <v>500</v>
      </c>
      <c r="F32" s="128">
        <f t="shared" si="15"/>
        <v>213.614</v>
      </c>
      <c r="G32" s="128">
        <v>0</v>
      </c>
      <c r="H32" s="128">
        <v>91.486000000000004</v>
      </c>
      <c r="I32" s="128">
        <v>0</v>
      </c>
      <c r="J32" s="128">
        <v>0</v>
      </c>
      <c r="K32" s="128">
        <v>122.128</v>
      </c>
      <c r="L32" s="128">
        <v>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211</v>
      </c>
      <c r="S32" s="128">
        <f t="shared" si="18"/>
        <v>2.6140000000000043</v>
      </c>
      <c r="T32" s="114">
        <f t="shared" si="37"/>
        <v>101.23886255924171</v>
      </c>
      <c r="U32" s="128">
        <f t="shared" si="20"/>
        <v>458.33333333333331</v>
      </c>
      <c r="V32" s="128">
        <f t="shared" si="21"/>
        <v>-244.71933333333331</v>
      </c>
      <c r="W32" s="114">
        <f t="shared" si="38"/>
        <v>46.606690909090915</v>
      </c>
      <c r="X32" s="114">
        <f t="shared" si="39"/>
        <v>42.722799999999999</v>
      </c>
      <c r="Y32" s="128">
        <v>862.92</v>
      </c>
      <c r="Z32" s="83">
        <f t="shared" si="24"/>
        <v>-649.30599999999993</v>
      </c>
      <c r="AA32" s="84">
        <f t="shared" si="25"/>
        <v>24.754786075186576</v>
      </c>
    </row>
    <row r="33" spans="1:29" s="56" customFormat="1" ht="78" x14ac:dyDescent="0.25">
      <c r="A33" s="144">
        <f t="shared" si="41"/>
        <v>10</v>
      </c>
      <c r="B33" s="109" t="s">
        <v>85</v>
      </c>
      <c r="C33" s="70" t="s">
        <v>86</v>
      </c>
      <c r="D33" s="128">
        <v>5</v>
      </c>
      <c r="E33" s="128">
        <v>18</v>
      </c>
      <c r="F33" s="128">
        <f t="shared" si="15"/>
        <v>1.5129999999999999</v>
      </c>
      <c r="G33" s="128">
        <v>0</v>
      </c>
      <c r="H33" s="128">
        <v>0.30599999999999999</v>
      </c>
      <c r="I33" s="128">
        <v>7.51</v>
      </c>
      <c r="J33" s="128">
        <v>3.2069999999999999</v>
      </c>
      <c r="K33" s="128">
        <v>5.258</v>
      </c>
      <c r="L33" s="128">
        <v>1</v>
      </c>
      <c r="M33" s="128">
        <v>-5</v>
      </c>
      <c r="N33" s="128">
        <v>-3.258</v>
      </c>
      <c r="O33" s="128">
        <v>0</v>
      </c>
      <c r="P33" s="128">
        <v>0</v>
      </c>
      <c r="Q33" s="128">
        <v>-7.51</v>
      </c>
      <c r="R33" s="128">
        <v>1.5</v>
      </c>
      <c r="S33" s="128">
        <f t="shared" si="18"/>
        <v>1.2999999999999901E-2</v>
      </c>
      <c r="T33" s="114">
        <f t="shared" si="37"/>
        <v>100.86666666666666</v>
      </c>
      <c r="U33" s="128">
        <f t="shared" si="20"/>
        <v>16.5</v>
      </c>
      <c r="V33" s="128">
        <f t="shared" si="21"/>
        <v>-14.987</v>
      </c>
      <c r="W33" s="114">
        <f t="shared" si="38"/>
        <v>9.1696969696969699</v>
      </c>
      <c r="X33" s="114">
        <f t="shared" si="39"/>
        <v>8.405555555555555</v>
      </c>
      <c r="Y33" s="128">
        <v>-0.44000000000000128</v>
      </c>
      <c r="Z33" s="83">
        <f t="shared" si="24"/>
        <v>1.9530000000000012</v>
      </c>
      <c r="AA33" s="84">
        <f t="shared" si="25"/>
        <v>-343.86363636363535</v>
      </c>
    </row>
    <row r="34" spans="1:29" s="56" customFormat="1" ht="23.25" x14ac:dyDescent="0.25">
      <c r="A34" s="144">
        <f t="shared" si="41"/>
        <v>11</v>
      </c>
      <c r="B34" s="88" t="s">
        <v>30</v>
      </c>
      <c r="C34" s="53" t="s">
        <v>24</v>
      </c>
      <c r="D34" s="128">
        <v>16000</v>
      </c>
      <c r="E34" s="128">
        <v>16000</v>
      </c>
      <c r="F34" s="128">
        <f t="shared" si="15"/>
        <v>13128.038</v>
      </c>
      <c r="G34" s="128">
        <v>1249.509</v>
      </c>
      <c r="H34" s="128">
        <v>1180.684</v>
      </c>
      <c r="I34" s="128">
        <v>1380.37</v>
      </c>
      <c r="J34" s="128">
        <v>1302.2090000000001</v>
      </c>
      <c r="K34" s="128">
        <v>1416.192</v>
      </c>
      <c r="L34" s="128">
        <v>1073.499</v>
      </c>
      <c r="M34" s="128">
        <v>1172.2329999999999</v>
      </c>
      <c r="N34" s="128">
        <v>1455.0170000000001</v>
      </c>
      <c r="O34" s="128">
        <v>940.77700000000004</v>
      </c>
      <c r="P34" s="128">
        <v>986.46699999999998</v>
      </c>
      <c r="Q34" s="128">
        <v>971.08100000000002</v>
      </c>
      <c r="R34" s="128">
        <v>13055</v>
      </c>
      <c r="S34" s="128">
        <f t="shared" si="18"/>
        <v>73.038000000000466</v>
      </c>
      <c r="T34" s="114">
        <f t="shared" si="37"/>
        <v>100.55946380697051</v>
      </c>
      <c r="U34" s="128">
        <f t="shared" si="20"/>
        <v>14666.666666666666</v>
      </c>
      <c r="V34" s="128">
        <f t="shared" si="21"/>
        <v>-1538.6286666666656</v>
      </c>
      <c r="W34" s="114">
        <f t="shared" si="38"/>
        <v>89.509350000000012</v>
      </c>
      <c r="X34" s="114">
        <f t="shared" si="39"/>
        <v>82.050237499999994</v>
      </c>
      <c r="Y34" s="128">
        <v>13938.615</v>
      </c>
      <c r="Z34" s="83">
        <f t="shared" si="24"/>
        <v>-810.57699999999932</v>
      </c>
      <c r="AA34" s="84">
        <f t="shared" si="25"/>
        <v>94.184666123571105</v>
      </c>
      <c r="AB34" s="55">
        <f>100-AA34</f>
        <v>5.8153338764288947</v>
      </c>
    </row>
    <row r="35" spans="1:29" s="56" customFormat="1" ht="39" x14ac:dyDescent="0.25">
      <c r="A35" s="144">
        <f t="shared" si="41"/>
        <v>12</v>
      </c>
      <c r="B35" s="88" t="s">
        <v>78</v>
      </c>
      <c r="C35" s="53" t="s">
        <v>77</v>
      </c>
      <c r="D35" s="128">
        <v>760</v>
      </c>
      <c r="E35" s="128">
        <v>760</v>
      </c>
      <c r="F35" s="128">
        <f t="shared" si="15"/>
        <v>1406.0509999999999</v>
      </c>
      <c r="G35" s="128">
        <v>6.8</v>
      </c>
      <c r="H35" s="128">
        <v>119</v>
      </c>
      <c r="I35" s="128">
        <v>106.8</v>
      </c>
      <c r="J35" s="128">
        <v>171.6</v>
      </c>
      <c r="K35" s="128">
        <v>88.4</v>
      </c>
      <c r="L35" s="128">
        <v>79.132999999999996</v>
      </c>
      <c r="M35" s="128">
        <v>84.064999999999998</v>
      </c>
      <c r="N35" s="128">
        <v>15.9</v>
      </c>
      <c r="O35" s="128">
        <v>67.099999999999994</v>
      </c>
      <c r="P35" s="128">
        <v>173.9</v>
      </c>
      <c r="Q35" s="128">
        <v>493.35300000000001</v>
      </c>
      <c r="R35" s="128">
        <v>760</v>
      </c>
      <c r="S35" s="128">
        <f t="shared" si="18"/>
        <v>646.05099999999993</v>
      </c>
      <c r="T35" s="114">
        <f t="shared" si="37"/>
        <v>185.0067105263158</v>
      </c>
      <c r="U35" s="128">
        <f t="shared" si="20"/>
        <v>696.66666666666674</v>
      </c>
      <c r="V35" s="128">
        <f t="shared" si="21"/>
        <v>709.38433333333319</v>
      </c>
      <c r="W35" s="114">
        <f t="shared" si="38"/>
        <v>201.82550239234445</v>
      </c>
      <c r="X35" s="114">
        <f t="shared" si="39"/>
        <v>185.0067105263158</v>
      </c>
      <c r="Y35" s="128">
        <v>686.98599999999999</v>
      </c>
      <c r="Z35" s="83">
        <f t="shared" si="24"/>
        <v>719.06499999999994</v>
      </c>
      <c r="AA35" s="84">
        <f t="shared" si="25"/>
        <v>204.66952747217556</v>
      </c>
    </row>
    <row r="36" spans="1:29" s="56" customFormat="1" ht="58.5" x14ac:dyDescent="0.25">
      <c r="A36" s="144">
        <f t="shared" si="41"/>
        <v>13</v>
      </c>
      <c r="B36" s="88" t="s">
        <v>162</v>
      </c>
      <c r="C36" s="53" t="s">
        <v>103</v>
      </c>
      <c r="D36" s="128">
        <v>21300</v>
      </c>
      <c r="E36" s="128">
        <v>21431.163</v>
      </c>
      <c r="F36" s="128">
        <f t="shared" si="15"/>
        <v>22468.241999999998</v>
      </c>
      <c r="G36" s="128">
        <v>1536.7550000000001</v>
      </c>
      <c r="H36" s="128">
        <v>2469.8440000000001</v>
      </c>
      <c r="I36" s="128">
        <v>1780.732</v>
      </c>
      <c r="J36" s="128">
        <v>1746.1220000000001</v>
      </c>
      <c r="K36" s="128">
        <v>1764.364</v>
      </c>
      <c r="L36" s="128">
        <v>2096.0549999999998</v>
      </c>
      <c r="M36" s="128">
        <v>1877.1320000000001</v>
      </c>
      <c r="N36" s="128">
        <v>2647.3910000000001</v>
      </c>
      <c r="O36" s="128">
        <v>2224.0079999999998</v>
      </c>
      <c r="P36" s="128">
        <v>2339.4009999999998</v>
      </c>
      <c r="Q36" s="128">
        <v>1986.4380000000001</v>
      </c>
      <c r="R36" s="128">
        <v>21431.163</v>
      </c>
      <c r="S36" s="128">
        <f t="shared" si="18"/>
        <v>1037.0789999999979</v>
      </c>
      <c r="T36" s="114">
        <f t="shared" si="37"/>
        <v>104.83911675721937</v>
      </c>
      <c r="U36" s="128">
        <f t="shared" si="20"/>
        <v>19645.232750000003</v>
      </c>
      <c r="V36" s="128">
        <f t="shared" si="21"/>
        <v>2823.0092499999955</v>
      </c>
      <c r="W36" s="114">
        <f t="shared" si="38"/>
        <v>114.3699455533302</v>
      </c>
      <c r="X36" s="114">
        <f t="shared" si="39"/>
        <v>104.83911675721937</v>
      </c>
      <c r="Y36" s="128">
        <v>19092.013999999999</v>
      </c>
      <c r="Z36" s="83">
        <f t="shared" si="24"/>
        <v>3376.2279999999992</v>
      </c>
      <c r="AA36" s="84">
        <f t="shared" si="25"/>
        <v>117.68398032810995</v>
      </c>
    </row>
    <row r="37" spans="1:29" s="56" customFormat="1" ht="42" customHeight="1" x14ac:dyDescent="0.25">
      <c r="A37" s="144">
        <f>A36+1</f>
        <v>14</v>
      </c>
      <c r="B37" s="88" t="s">
        <v>132</v>
      </c>
      <c r="C37" s="53" t="s">
        <v>131</v>
      </c>
      <c r="D37" s="128">
        <v>3800</v>
      </c>
      <c r="E37" s="128">
        <v>3800</v>
      </c>
      <c r="F37" s="128">
        <f t="shared" si="15"/>
        <v>1535.2080000000001</v>
      </c>
      <c r="G37" s="128">
        <v>143.596</v>
      </c>
      <c r="H37" s="128">
        <v>99.881</v>
      </c>
      <c r="I37" s="128">
        <v>91.864999999999995</v>
      </c>
      <c r="J37" s="128">
        <v>86.191000000000003</v>
      </c>
      <c r="K37" s="128">
        <v>116.09399999999999</v>
      </c>
      <c r="L37" s="128">
        <v>109.283</v>
      </c>
      <c r="M37" s="128">
        <v>107.58</v>
      </c>
      <c r="N37" s="128">
        <v>133.465</v>
      </c>
      <c r="O37" s="128">
        <v>237.899</v>
      </c>
      <c r="P37" s="128">
        <v>248.77099999999999</v>
      </c>
      <c r="Q37" s="128">
        <v>160.583</v>
      </c>
      <c r="R37" s="128">
        <v>1526</v>
      </c>
      <c r="S37" s="128">
        <f t="shared" si="18"/>
        <v>9.2080000000000837</v>
      </c>
      <c r="T37" s="114">
        <f t="shared" si="37"/>
        <v>100.60340760157274</v>
      </c>
      <c r="U37" s="128">
        <f t="shared" si="20"/>
        <v>3483.3333333333335</v>
      </c>
      <c r="V37" s="128">
        <f t="shared" si="21"/>
        <v>-1948.1253333333334</v>
      </c>
      <c r="W37" s="114">
        <f t="shared" si="38"/>
        <v>44.072956937799049</v>
      </c>
      <c r="X37" s="114">
        <f t="shared" si="39"/>
        <v>40.400210526315796</v>
      </c>
      <c r="Y37" s="128">
        <v>3321.451</v>
      </c>
      <c r="Z37" s="83">
        <f t="shared" si="24"/>
        <v>-1786.2429999999999</v>
      </c>
      <c r="AA37" s="84">
        <f t="shared" si="25"/>
        <v>46.221004013005164</v>
      </c>
    </row>
    <row r="38" spans="1:29" s="56" customFormat="1" ht="66.75" customHeight="1" x14ac:dyDescent="0.25">
      <c r="A38" s="144">
        <f t="shared" si="41"/>
        <v>15</v>
      </c>
      <c r="B38" s="88" t="s">
        <v>124</v>
      </c>
      <c r="C38" s="53" t="s">
        <v>125</v>
      </c>
      <c r="D38" s="128">
        <v>50</v>
      </c>
      <c r="E38" s="128">
        <v>50</v>
      </c>
      <c r="F38" s="128">
        <f t="shared" si="15"/>
        <v>69.99799999999999</v>
      </c>
      <c r="G38" s="128">
        <v>3.55</v>
      </c>
      <c r="H38" s="128">
        <v>2.84</v>
      </c>
      <c r="I38" s="128">
        <v>6.39</v>
      </c>
      <c r="J38" s="128">
        <v>13.156000000000001</v>
      </c>
      <c r="K38" s="128">
        <v>4.97</v>
      </c>
      <c r="L38" s="128">
        <v>1.42</v>
      </c>
      <c r="M38" s="128">
        <v>0</v>
      </c>
      <c r="N38" s="128">
        <v>1.42</v>
      </c>
      <c r="O38" s="128">
        <v>9.94</v>
      </c>
      <c r="P38" s="128">
        <v>12.446</v>
      </c>
      <c r="Q38" s="128">
        <v>13.866</v>
      </c>
      <c r="R38" s="128">
        <v>50</v>
      </c>
      <c r="S38" s="128">
        <f t="shared" si="18"/>
        <v>19.99799999999999</v>
      </c>
      <c r="T38" s="114">
        <f t="shared" si="37"/>
        <v>139.99599999999998</v>
      </c>
      <c r="U38" s="128">
        <f t="shared" si="20"/>
        <v>45.833333333333336</v>
      </c>
      <c r="V38" s="128">
        <f t="shared" si="21"/>
        <v>24.164666666666655</v>
      </c>
      <c r="W38" s="114">
        <f t="shared" si="38"/>
        <v>152.72290909090907</v>
      </c>
      <c r="X38" s="114">
        <f t="shared" si="39"/>
        <v>139.99599999999998</v>
      </c>
      <c r="Y38" s="128">
        <v>46.896000000000001</v>
      </c>
      <c r="Z38" s="83">
        <f t="shared" si="24"/>
        <v>23.10199999999999</v>
      </c>
      <c r="AA38" s="84">
        <f t="shared" si="25"/>
        <v>149.26219720232001</v>
      </c>
    </row>
    <row r="39" spans="1:29" s="56" customFormat="1" ht="23.25" x14ac:dyDescent="0.25">
      <c r="A39" s="144">
        <f t="shared" si="41"/>
        <v>16</v>
      </c>
      <c r="B39" s="88" t="s">
        <v>80</v>
      </c>
      <c r="C39" s="53" t="s">
        <v>79</v>
      </c>
      <c r="D39" s="128">
        <f>SUM(D40:D43)</f>
        <v>40666</v>
      </c>
      <c r="E39" s="128">
        <f>SUM(E40:E43)</f>
        <v>40666</v>
      </c>
      <c r="F39" s="128">
        <f t="shared" si="15"/>
        <v>47021.484000000004</v>
      </c>
      <c r="G39" s="128">
        <f t="shared" ref="G39:R39" si="42">SUM(G40:G43)</f>
        <v>1954.4269999999999</v>
      </c>
      <c r="H39" s="128">
        <f t="shared" ref="H39:P39" si="43">SUM(H40:H43)</f>
        <v>5701.3399999999992</v>
      </c>
      <c r="I39" s="128">
        <f t="shared" si="43"/>
        <v>4601.5159999999996</v>
      </c>
      <c r="J39" s="128">
        <f t="shared" si="43"/>
        <v>4892.4530000000004</v>
      </c>
      <c r="K39" s="128">
        <f t="shared" si="43"/>
        <v>5089.2879999999996</v>
      </c>
      <c r="L39" s="128">
        <f t="shared" si="43"/>
        <v>4153.6120000000001</v>
      </c>
      <c r="M39" s="128">
        <f t="shared" si="43"/>
        <v>4694.567</v>
      </c>
      <c r="N39" s="128">
        <f t="shared" si="43"/>
        <v>4289.8999999999996</v>
      </c>
      <c r="O39" s="128">
        <f t="shared" si="43"/>
        <v>3802.7570000000005</v>
      </c>
      <c r="P39" s="128">
        <f t="shared" si="43"/>
        <v>4293.491</v>
      </c>
      <c r="Q39" s="128">
        <f t="shared" si="42"/>
        <v>3548.1330000000003</v>
      </c>
      <c r="R39" s="128">
        <f t="shared" si="42"/>
        <v>40246</v>
      </c>
      <c r="S39" s="128">
        <f t="shared" si="18"/>
        <v>6775.484000000004</v>
      </c>
      <c r="T39" s="114">
        <f t="shared" si="37"/>
        <v>116.83517368185659</v>
      </c>
      <c r="U39" s="128">
        <f t="shared" si="20"/>
        <v>37277.166666666672</v>
      </c>
      <c r="V39" s="128">
        <f t="shared" si="21"/>
        <v>9744.3173333333325</v>
      </c>
      <c r="W39" s="114">
        <f t="shared" si="38"/>
        <v>126.14017696266258</v>
      </c>
      <c r="X39" s="114">
        <f t="shared" si="39"/>
        <v>115.62849554910737</v>
      </c>
      <c r="Y39" s="128">
        <f t="shared" ref="Y39" si="44">SUM(Y40:Y43)</f>
        <v>35602.137999999999</v>
      </c>
      <c r="Z39" s="83">
        <f t="shared" si="24"/>
        <v>11419.346000000005</v>
      </c>
      <c r="AA39" s="84">
        <f t="shared" si="25"/>
        <v>132.07488831148288</v>
      </c>
    </row>
    <row r="40" spans="1:29" s="60" customFormat="1" ht="39" x14ac:dyDescent="0.25">
      <c r="A40" s="57" t="s">
        <v>208</v>
      </c>
      <c r="B40" s="89" t="s">
        <v>72</v>
      </c>
      <c r="C40" s="143" t="s">
        <v>71</v>
      </c>
      <c r="D40" s="129">
        <v>1700</v>
      </c>
      <c r="E40" s="129">
        <v>1700</v>
      </c>
      <c r="F40" s="129">
        <f t="shared" si="15"/>
        <v>1287.2459999999999</v>
      </c>
      <c r="G40" s="129">
        <v>93.847999999999999</v>
      </c>
      <c r="H40" s="129">
        <v>135.93199999999999</v>
      </c>
      <c r="I40" s="129">
        <v>113.69199999999999</v>
      </c>
      <c r="J40" s="129">
        <v>143.21600000000001</v>
      </c>
      <c r="K40" s="129">
        <v>139.08600000000001</v>
      </c>
      <c r="L40" s="129">
        <v>100.502</v>
      </c>
      <c r="M40" s="129">
        <v>108.334</v>
      </c>
      <c r="N40" s="129">
        <v>105.004</v>
      </c>
      <c r="O40" s="129">
        <v>122.539</v>
      </c>
      <c r="P40" s="129">
        <v>124.985</v>
      </c>
      <c r="Q40" s="129">
        <v>100.108</v>
      </c>
      <c r="R40" s="129">
        <v>1280</v>
      </c>
      <c r="S40" s="129">
        <f t="shared" si="18"/>
        <v>7.2459999999998672</v>
      </c>
      <c r="T40" s="115">
        <f t="shared" si="37"/>
        <v>100.56609374999998</v>
      </c>
      <c r="U40" s="129">
        <f t="shared" si="20"/>
        <v>1558.3333333333333</v>
      </c>
      <c r="V40" s="129">
        <f t="shared" si="21"/>
        <v>-271.08733333333339</v>
      </c>
      <c r="W40" s="115">
        <f t="shared" si="38"/>
        <v>82.604021390374328</v>
      </c>
      <c r="X40" s="115">
        <f t="shared" si="39"/>
        <v>75.720352941176458</v>
      </c>
      <c r="Y40" s="129">
        <v>1481.66</v>
      </c>
      <c r="Z40" s="130">
        <f t="shared" si="24"/>
        <v>-194.41400000000021</v>
      </c>
      <c r="AA40" s="131">
        <f t="shared" si="25"/>
        <v>86.878636124346997</v>
      </c>
      <c r="AB40" s="131">
        <f>AA40-100</f>
        <v>-13.121363875653003</v>
      </c>
      <c r="AC40" s="58"/>
    </row>
    <row r="41" spans="1:29" s="60" customFormat="1" ht="23.25" x14ac:dyDescent="0.25">
      <c r="A41" s="57" t="s">
        <v>209</v>
      </c>
      <c r="B41" s="90" t="s">
        <v>59</v>
      </c>
      <c r="C41" s="46" t="s">
        <v>60</v>
      </c>
      <c r="D41" s="129">
        <v>38000</v>
      </c>
      <c r="E41" s="129">
        <v>38000</v>
      </c>
      <c r="F41" s="129">
        <f t="shared" si="15"/>
        <v>44688.680999999997</v>
      </c>
      <c r="G41" s="129">
        <v>1766.579</v>
      </c>
      <c r="H41" s="129">
        <v>5454.4579999999996</v>
      </c>
      <c r="I41" s="129">
        <v>4360.1940000000004</v>
      </c>
      <c r="J41" s="129">
        <v>4659.3469999999998</v>
      </c>
      <c r="K41" s="129">
        <v>4863.9719999999998</v>
      </c>
      <c r="L41" s="129">
        <v>3955.6</v>
      </c>
      <c r="M41" s="129">
        <v>4507.473</v>
      </c>
      <c r="N41" s="129">
        <v>4120.4790000000003</v>
      </c>
      <c r="O41" s="129">
        <v>3606.6480000000001</v>
      </c>
      <c r="P41" s="129">
        <v>4033.1460000000002</v>
      </c>
      <c r="Q41" s="129">
        <v>3360.7849999999999</v>
      </c>
      <c r="R41" s="129">
        <v>38000</v>
      </c>
      <c r="S41" s="129">
        <f t="shared" si="18"/>
        <v>6688.6809999999969</v>
      </c>
      <c r="T41" s="115">
        <f t="shared" si="37"/>
        <v>117.60179210526316</v>
      </c>
      <c r="U41" s="129">
        <f t="shared" si="20"/>
        <v>34833.333333333328</v>
      </c>
      <c r="V41" s="129">
        <f t="shared" si="21"/>
        <v>9855.3476666666684</v>
      </c>
      <c r="W41" s="115">
        <f t="shared" si="38"/>
        <v>128.29286411483253</v>
      </c>
      <c r="X41" s="115">
        <f t="shared" si="39"/>
        <v>117.60179210526316</v>
      </c>
      <c r="Y41" s="129">
        <v>33255.471999999994</v>
      </c>
      <c r="Z41" s="130">
        <f t="shared" si="24"/>
        <v>11433.209000000003</v>
      </c>
      <c r="AA41" s="131">
        <f t="shared" si="25"/>
        <v>134.37993302275189</v>
      </c>
      <c r="AB41" s="131">
        <f>AA41-100</f>
        <v>34.379933022751885</v>
      </c>
      <c r="AC41" s="59"/>
    </row>
    <row r="42" spans="1:29" s="60" customFormat="1" ht="39" x14ac:dyDescent="0.25">
      <c r="A42" s="57" t="s">
        <v>210</v>
      </c>
      <c r="B42" s="90" t="s">
        <v>76</v>
      </c>
      <c r="C42" s="46" t="s">
        <v>73</v>
      </c>
      <c r="D42" s="129">
        <v>850</v>
      </c>
      <c r="E42" s="129">
        <v>850</v>
      </c>
      <c r="F42" s="129">
        <f t="shared" si="15"/>
        <v>906.15699999999993</v>
      </c>
      <c r="G42" s="129">
        <v>90.97</v>
      </c>
      <c r="H42" s="129">
        <v>92.99</v>
      </c>
      <c r="I42" s="129">
        <v>106.73</v>
      </c>
      <c r="J42" s="129">
        <v>85.35</v>
      </c>
      <c r="K42" s="129">
        <v>78.66</v>
      </c>
      <c r="L42" s="129">
        <v>66.930000000000007</v>
      </c>
      <c r="M42" s="129">
        <v>75.12</v>
      </c>
      <c r="N42" s="129">
        <v>61.387</v>
      </c>
      <c r="O42" s="129">
        <v>69.03</v>
      </c>
      <c r="P42" s="129">
        <v>114.17</v>
      </c>
      <c r="Q42" s="129">
        <v>64.819999999999993</v>
      </c>
      <c r="R42" s="129">
        <v>850</v>
      </c>
      <c r="S42" s="129">
        <f t="shared" si="18"/>
        <v>56.156999999999925</v>
      </c>
      <c r="T42" s="115">
        <f t="shared" si="37"/>
        <v>106.60670588235293</v>
      </c>
      <c r="U42" s="129">
        <f t="shared" si="20"/>
        <v>779.16666666666663</v>
      </c>
      <c r="V42" s="129">
        <f t="shared" si="21"/>
        <v>126.9903333333333</v>
      </c>
      <c r="W42" s="115">
        <f t="shared" si="38"/>
        <v>116.29822459893046</v>
      </c>
      <c r="X42" s="115">
        <f t="shared" si="39"/>
        <v>106.60670588235293</v>
      </c>
      <c r="Y42" s="129">
        <v>753.18899999999996</v>
      </c>
      <c r="Z42" s="130">
        <f t="shared" si="24"/>
        <v>152.96799999999996</v>
      </c>
      <c r="AA42" s="131">
        <f t="shared" si="25"/>
        <v>120.30937785867823</v>
      </c>
    </row>
    <row r="43" spans="1:29" s="60" customFormat="1" ht="105.75" customHeight="1" x14ac:dyDescent="0.25">
      <c r="A43" s="57" t="s">
        <v>211</v>
      </c>
      <c r="B43" s="91" t="s">
        <v>75</v>
      </c>
      <c r="C43" s="46" t="s">
        <v>74</v>
      </c>
      <c r="D43" s="129">
        <v>116</v>
      </c>
      <c r="E43" s="129">
        <v>116</v>
      </c>
      <c r="F43" s="129">
        <f t="shared" si="15"/>
        <v>139.4</v>
      </c>
      <c r="G43" s="129">
        <v>3.03</v>
      </c>
      <c r="H43" s="129">
        <v>17.96</v>
      </c>
      <c r="I43" s="129">
        <v>20.9</v>
      </c>
      <c r="J43" s="129">
        <v>4.54</v>
      </c>
      <c r="K43" s="129">
        <v>7.57</v>
      </c>
      <c r="L43" s="129">
        <v>30.58</v>
      </c>
      <c r="M43" s="129">
        <v>3.64</v>
      </c>
      <c r="N43" s="129">
        <v>3.03</v>
      </c>
      <c r="O43" s="129">
        <v>4.54</v>
      </c>
      <c r="P43" s="129">
        <v>21.19</v>
      </c>
      <c r="Q43" s="129">
        <v>22.42</v>
      </c>
      <c r="R43" s="129">
        <v>116</v>
      </c>
      <c r="S43" s="129">
        <f t="shared" si="18"/>
        <v>23.400000000000006</v>
      </c>
      <c r="T43" s="115">
        <f t="shared" si="37"/>
        <v>120.17241379310346</v>
      </c>
      <c r="U43" s="129">
        <f t="shared" si="20"/>
        <v>106.33333333333333</v>
      </c>
      <c r="V43" s="129">
        <f t="shared" si="21"/>
        <v>33.066666666666677</v>
      </c>
      <c r="W43" s="115">
        <f t="shared" si="38"/>
        <v>131.09717868338561</v>
      </c>
      <c r="X43" s="115">
        <f t="shared" si="39"/>
        <v>120.17241379310346</v>
      </c>
      <c r="Y43" s="129">
        <v>111.81700000000001</v>
      </c>
      <c r="Z43" s="130">
        <f t="shared" si="24"/>
        <v>27.582999999999998</v>
      </c>
      <c r="AA43" s="131">
        <f t="shared" si="25"/>
        <v>124.66798429576897</v>
      </c>
    </row>
    <row r="44" spans="1:29" s="56" customFormat="1" ht="39" x14ac:dyDescent="0.25">
      <c r="A44" s="144">
        <v>17</v>
      </c>
      <c r="B44" s="109" t="s">
        <v>184</v>
      </c>
      <c r="C44" s="53" t="s">
        <v>183</v>
      </c>
      <c r="D44" s="128">
        <v>0</v>
      </c>
      <c r="E44" s="128">
        <v>6030</v>
      </c>
      <c r="F44" s="128">
        <f t="shared" si="15"/>
        <v>7035</v>
      </c>
      <c r="G44" s="128">
        <v>0</v>
      </c>
      <c r="H44" s="128">
        <v>0</v>
      </c>
      <c r="I44" s="128">
        <v>0</v>
      </c>
      <c r="J44" s="128">
        <v>0</v>
      </c>
      <c r="K44" s="128">
        <v>5025</v>
      </c>
      <c r="L44" s="128">
        <v>0</v>
      </c>
      <c r="M44" s="128">
        <v>1005</v>
      </c>
      <c r="N44" s="128">
        <v>0</v>
      </c>
      <c r="O44" s="128">
        <v>0</v>
      </c>
      <c r="P44" s="128">
        <v>1005</v>
      </c>
      <c r="Q44" s="128">
        <v>0</v>
      </c>
      <c r="R44" s="128">
        <v>6030</v>
      </c>
      <c r="S44" s="128">
        <f t="shared" si="18"/>
        <v>1005</v>
      </c>
      <c r="T44" s="114">
        <f t="shared" si="37"/>
        <v>116.66666666666667</v>
      </c>
      <c r="U44" s="128">
        <f t="shared" si="20"/>
        <v>5527.5</v>
      </c>
      <c r="V44" s="128">
        <f t="shared" si="21"/>
        <v>1507.5</v>
      </c>
      <c r="W44" s="114">
        <f t="shared" si="38"/>
        <v>127.27272727272727</v>
      </c>
      <c r="X44" s="114">
        <f t="shared" si="39"/>
        <v>116.66666666666667</v>
      </c>
      <c r="Y44" s="128"/>
      <c r="Z44" s="83">
        <f t="shared" si="24"/>
        <v>7035</v>
      </c>
      <c r="AA44" s="84"/>
    </row>
    <row r="45" spans="1:29" s="56" customFormat="1" ht="39" x14ac:dyDescent="0.25">
      <c r="A45" s="144">
        <v>17</v>
      </c>
      <c r="B45" s="109" t="s">
        <v>35</v>
      </c>
      <c r="C45" s="53" t="s">
        <v>19</v>
      </c>
      <c r="D45" s="128">
        <v>12000</v>
      </c>
      <c r="E45" s="128">
        <v>12000</v>
      </c>
      <c r="F45" s="128">
        <f t="shared" si="15"/>
        <v>11004.064999999999</v>
      </c>
      <c r="G45" s="128">
        <v>1306.3779999999999</v>
      </c>
      <c r="H45" s="128">
        <v>690.69200000000001</v>
      </c>
      <c r="I45" s="128">
        <v>857.34799999999996</v>
      </c>
      <c r="J45" s="128">
        <v>931.36300000000006</v>
      </c>
      <c r="K45" s="128">
        <v>778.18899999999996</v>
      </c>
      <c r="L45" s="128">
        <v>1007.052</v>
      </c>
      <c r="M45" s="128">
        <v>1005.325</v>
      </c>
      <c r="N45" s="128">
        <v>1522.327</v>
      </c>
      <c r="O45" s="128">
        <v>952.85299999999995</v>
      </c>
      <c r="P45" s="128">
        <v>1085.5070000000001</v>
      </c>
      <c r="Q45" s="128">
        <v>867.03099999999995</v>
      </c>
      <c r="R45" s="128">
        <v>11002</v>
      </c>
      <c r="S45" s="128">
        <f t="shared" si="18"/>
        <v>2.0649999999986903</v>
      </c>
      <c r="T45" s="114">
        <f t="shared" si="37"/>
        <v>100.01876931467004</v>
      </c>
      <c r="U45" s="128">
        <f t="shared" si="20"/>
        <v>11000</v>
      </c>
      <c r="V45" s="128">
        <f t="shared" si="21"/>
        <v>4.0649999999986903</v>
      </c>
      <c r="W45" s="114">
        <f t="shared" si="38"/>
        <v>100.03695454545453</v>
      </c>
      <c r="X45" s="114">
        <f t="shared" si="39"/>
        <v>91.700541666666652</v>
      </c>
      <c r="Y45" s="128">
        <v>13811.635999999999</v>
      </c>
      <c r="Z45" s="83">
        <f t="shared" si="24"/>
        <v>-2807.5709999999999</v>
      </c>
      <c r="AA45" s="84">
        <f t="shared" ref="AA45:AA50" si="45">F45/Y45*100</f>
        <v>79.672422586288832</v>
      </c>
      <c r="AB45" s="56">
        <v>3831.8429999999998</v>
      </c>
    </row>
    <row r="46" spans="1:29" s="56" customFormat="1" ht="23.25" x14ac:dyDescent="0.25">
      <c r="A46" s="144">
        <f t="shared" ref="A46:A52" si="46">A45+1</f>
        <v>18</v>
      </c>
      <c r="B46" s="61" t="s">
        <v>54</v>
      </c>
      <c r="C46" s="53" t="s">
        <v>15</v>
      </c>
      <c r="D46" s="128">
        <v>590.10500000000002</v>
      </c>
      <c r="E46" s="128">
        <v>749.10500000000002</v>
      </c>
      <c r="F46" s="128">
        <f t="shared" si="15"/>
        <v>744.51499999999987</v>
      </c>
      <c r="G46" s="128">
        <v>41.896999999999998</v>
      </c>
      <c r="H46" s="128">
        <v>55.649000000000001</v>
      </c>
      <c r="I46" s="128">
        <v>129.727</v>
      </c>
      <c r="J46" s="128">
        <v>181.876</v>
      </c>
      <c r="K46" s="128">
        <v>68.260999999999996</v>
      </c>
      <c r="L46" s="128">
        <v>55.597999999999999</v>
      </c>
      <c r="M46" s="128">
        <v>67.914000000000001</v>
      </c>
      <c r="N46" s="128">
        <v>42.567999999999998</v>
      </c>
      <c r="O46" s="128">
        <v>36.744</v>
      </c>
      <c r="P46" s="128">
        <v>30.966000000000001</v>
      </c>
      <c r="Q46" s="128">
        <v>33.314999999999998</v>
      </c>
      <c r="R46" s="128">
        <v>713.77499999999998</v>
      </c>
      <c r="S46" s="128">
        <f t="shared" si="18"/>
        <v>30.739999999999895</v>
      </c>
      <c r="T46" s="114">
        <f t="shared" si="37"/>
        <v>104.30667927568209</v>
      </c>
      <c r="U46" s="128">
        <f t="shared" si="20"/>
        <v>686.67958333333343</v>
      </c>
      <c r="V46" s="128">
        <f t="shared" si="21"/>
        <v>57.835416666666447</v>
      </c>
      <c r="W46" s="114">
        <f t="shared" si="38"/>
        <v>108.42247506266564</v>
      </c>
      <c r="X46" s="114">
        <f t="shared" si="39"/>
        <v>99.387268807443533</v>
      </c>
      <c r="Y46" s="128">
        <v>787.11900000000003</v>
      </c>
      <c r="Z46" s="83">
        <f t="shared" si="24"/>
        <v>-42.604000000000156</v>
      </c>
      <c r="AA46" s="84">
        <f t="shared" si="45"/>
        <v>94.587349562137348</v>
      </c>
      <c r="AB46" s="55">
        <f>100-AA46</f>
        <v>5.4126504378626521</v>
      </c>
    </row>
    <row r="47" spans="1:29" s="56" customFormat="1" ht="78" x14ac:dyDescent="0.25">
      <c r="A47" s="144">
        <f t="shared" si="46"/>
        <v>19</v>
      </c>
      <c r="B47" s="61" t="s">
        <v>91</v>
      </c>
      <c r="C47" s="53" t="s">
        <v>90</v>
      </c>
      <c r="D47" s="128">
        <v>31</v>
      </c>
      <c r="E47" s="128">
        <v>31</v>
      </c>
      <c r="F47" s="128">
        <f t="shared" si="15"/>
        <v>37.274000000000001</v>
      </c>
      <c r="G47" s="128">
        <v>0.56399999999999995</v>
      </c>
      <c r="H47" s="128">
        <v>0</v>
      </c>
      <c r="I47" s="128">
        <v>6.2670000000000003</v>
      </c>
      <c r="J47" s="128">
        <v>0</v>
      </c>
      <c r="K47" s="128">
        <v>0</v>
      </c>
      <c r="L47" s="128">
        <v>0</v>
      </c>
      <c r="M47" s="128">
        <v>5.12</v>
      </c>
      <c r="N47" s="128">
        <v>2.7240000000000002</v>
      </c>
      <c r="O47" s="128">
        <v>0</v>
      </c>
      <c r="P47" s="128">
        <v>16.844999999999999</v>
      </c>
      <c r="Q47" s="128">
        <v>5.7539999999999996</v>
      </c>
      <c r="R47" s="128">
        <v>31</v>
      </c>
      <c r="S47" s="128">
        <f t="shared" si="18"/>
        <v>6.2740000000000009</v>
      </c>
      <c r="T47" s="114">
        <f t="shared" si="37"/>
        <v>120.23870967741937</v>
      </c>
      <c r="U47" s="128">
        <f t="shared" si="20"/>
        <v>28.416666666666668</v>
      </c>
      <c r="V47" s="128">
        <f t="shared" si="21"/>
        <v>8.8573333333333331</v>
      </c>
      <c r="W47" s="114">
        <f t="shared" si="38"/>
        <v>131.16950146627568</v>
      </c>
      <c r="X47" s="114">
        <f t="shared" si="39"/>
        <v>120.23870967741937</v>
      </c>
      <c r="Y47" s="128">
        <v>29.677000000000003</v>
      </c>
      <c r="Z47" s="83">
        <f t="shared" si="24"/>
        <v>7.5969999999999978</v>
      </c>
      <c r="AA47" s="84">
        <f t="shared" si="45"/>
        <v>125.59894868079657</v>
      </c>
    </row>
    <row r="48" spans="1:29" s="56" customFormat="1" ht="23.25" x14ac:dyDescent="0.25">
      <c r="A48" s="144">
        <f t="shared" si="46"/>
        <v>20</v>
      </c>
      <c r="B48" s="72" t="s">
        <v>61</v>
      </c>
      <c r="C48" s="31" t="s">
        <v>62</v>
      </c>
      <c r="D48" s="128">
        <v>500</v>
      </c>
      <c r="E48" s="128">
        <v>500</v>
      </c>
      <c r="F48" s="128">
        <f t="shared" si="15"/>
        <v>491.714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419.18799999999999</v>
      </c>
      <c r="M48" s="128">
        <v>0</v>
      </c>
      <c r="N48" s="128">
        <v>0</v>
      </c>
      <c r="O48" s="128">
        <v>0</v>
      </c>
      <c r="P48" s="128">
        <v>0</v>
      </c>
      <c r="Q48" s="128">
        <v>72.525999999999996</v>
      </c>
      <c r="R48" s="128">
        <v>489</v>
      </c>
      <c r="S48" s="128">
        <f t="shared" si="18"/>
        <v>2.7139999999999986</v>
      </c>
      <c r="T48" s="114">
        <f t="shared" si="37"/>
        <v>100.55501022494889</v>
      </c>
      <c r="U48" s="128">
        <f t="shared" si="20"/>
        <v>458.33333333333331</v>
      </c>
      <c r="V48" s="128">
        <f t="shared" si="21"/>
        <v>33.380666666666684</v>
      </c>
      <c r="W48" s="114">
        <f t="shared" si="38"/>
        <v>107.28305454545455</v>
      </c>
      <c r="X48" s="114">
        <f t="shared" si="39"/>
        <v>98.342799999999997</v>
      </c>
      <c r="Y48" s="128">
        <v>509.03999999999996</v>
      </c>
      <c r="Z48" s="83">
        <f t="shared" si="24"/>
        <v>-17.325999999999965</v>
      </c>
      <c r="AA48" s="84">
        <f t="shared" si="45"/>
        <v>96.596338205249097</v>
      </c>
    </row>
    <row r="49" spans="1:34" s="56" customFormat="1" ht="23.25" x14ac:dyDescent="0.25">
      <c r="A49" s="144">
        <f t="shared" si="46"/>
        <v>21</v>
      </c>
      <c r="B49" s="61" t="s">
        <v>8</v>
      </c>
      <c r="C49" s="53" t="s">
        <v>20</v>
      </c>
      <c r="D49" s="128">
        <v>1700</v>
      </c>
      <c r="E49" s="128">
        <v>6550</v>
      </c>
      <c r="F49" s="128">
        <f t="shared" si="15"/>
        <v>7154.5829999999987</v>
      </c>
      <c r="G49" s="128">
        <v>1390.5519999999999</v>
      </c>
      <c r="H49" s="128">
        <v>786.19299999999998</v>
      </c>
      <c r="I49" s="128">
        <v>844.37199999999996</v>
      </c>
      <c r="J49" s="128">
        <v>195.05799999999999</v>
      </c>
      <c r="K49" s="128">
        <v>280.65199999999999</v>
      </c>
      <c r="L49" s="128">
        <v>279.33</v>
      </c>
      <c r="M49" s="128">
        <v>1779.376</v>
      </c>
      <c r="N49" s="128">
        <v>356.94600000000003</v>
      </c>
      <c r="O49" s="128">
        <v>507.28500000000003</v>
      </c>
      <c r="P49" s="128">
        <v>167.994</v>
      </c>
      <c r="Q49" s="128">
        <v>566.82500000000005</v>
      </c>
      <c r="R49" s="128">
        <v>6550</v>
      </c>
      <c r="S49" s="128">
        <f t="shared" si="18"/>
        <v>604.58299999999872</v>
      </c>
      <c r="T49" s="114">
        <f t="shared" ref="T49:T54" si="47">F49/R49*100</f>
        <v>109.23027480916028</v>
      </c>
      <c r="U49" s="128">
        <f t="shared" si="20"/>
        <v>6004.166666666667</v>
      </c>
      <c r="V49" s="128">
        <f t="shared" si="21"/>
        <v>1150.4163333333317</v>
      </c>
      <c r="W49" s="114">
        <f t="shared" si="38"/>
        <v>119.16029979181121</v>
      </c>
      <c r="X49" s="114">
        <f t="shared" si="39"/>
        <v>109.23027480916028</v>
      </c>
      <c r="Y49" s="128">
        <v>3252.1849999999999</v>
      </c>
      <c r="Z49" s="83">
        <f t="shared" si="24"/>
        <v>3902.3979999999988</v>
      </c>
      <c r="AA49" s="84">
        <f t="shared" si="45"/>
        <v>219.99311232294593</v>
      </c>
      <c r="AE49" s="56">
        <v>246438.04</v>
      </c>
    </row>
    <row r="50" spans="1:34" s="56" customFormat="1" ht="136.5" x14ac:dyDescent="0.25">
      <c r="A50" s="144">
        <f t="shared" si="46"/>
        <v>22</v>
      </c>
      <c r="B50" s="61" t="s">
        <v>53</v>
      </c>
      <c r="C50" s="53" t="s">
        <v>47</v>
      </c>
      <c r="D50" s="128">
        <v>2500</v>
      </c>
      <c r="E50" s="128">
        <v>3768</v>
      </c>
      <c r="F50" s="128">
        <f t="shared" si="15"/>
        <v>5159.8220000000001</v>
      </c>
      <c r="G50" s="128">
        <v>126.11199999999999</v>
      </c>
      <c r="H50" s="128">
        <v>857.42600000000004</v>
      </c>
      <c r="I50" s="128">
        <v>144.45400000000001</v>
      </c>
      <c r="J50" s="128">
        <v>246.708</v>
      </c>
      <c r="K50" s="128">
        <v>433.55799999999999</v>
      </c>
      <c r="L50" s="128">
        <v>398.62400000000002</v>
      </c>
      <c r="M50" s="128">
        <v>261.10399999999998</v>
      </c>
      <c r="N50" s="128">
        <v>586.42999999999995</v>
      </c>
      <c r="O50" s="128">
        <v>713.95799999999997</v>
      </c>
      <c r="P50" s="128">
        <v>568.92499999999995</v>
      </c>
      <c r="Q50" s="128">
        <v>822.52300000000002</v>
      </c>
      <c r="R50" s="128">
        <v>3768</v>
      </c>
      <c r="S50" s="128">
        <f t="shared" si="18"/>
        <v>1391.8220000000001</v>
      </c>
      <c r="T50" s="114">
        <f t="shared" si="47"/>
        <v>136.93795116772824</v>
      </c>
      <c r="U50" s="128">
        <f t="shared" si="20"/>
        <v>3454</v>
      </c>
      <c r="V50" s="128">
        <f t="shared" si="21"/>
        <v>1705.8220000000001</v>
      </c>
      <c r="W50" s="114">
        <f t="shared" si="38"/>
        <v>149.3868558193399</v>
      </c>
      <c r="X50" s="114">
        <f t="shared" si="39"/>
        <v>136.93795116772824</v>
      </c>
      <c r="Y50" s="128">
        <v>9070.3739999999998</v>
      </c>
      <c r="Z50" s="83">
        <f t="shared" si="24"/>
        <v>-3910.5519999999997</v>
      </c>
      <c r="AA50" s="84">
        <f t="shared" si="45"/>
        <v>56.886540731396529</v>
      </c>
    </row>
    <row r="51" spans="1:34" s="56" customFormat="1" ht="78" x14ac:dyDescent="0.25">
      <c r="A51" s="144">
        <f t="shared" si="46"/>
        <v>23</v>
      </c>
      <c r="B51" s="61" t="s">
        <v>116</v>
      </c>
      <c r="C51" s="53" t="s">
        <v>115</v>
      </c>
      <c r="D51" s="128">
        <v>0.25</v>
      </c>
      <c r="E51" s="128">
        <v>7.32</v>
      </c>
      <c r="F51" s="128">
        <f t="shared" si="15"/>
        <v>8.4089999999999989</v>
      </c>
      <c r="G51" s="128">
        <v>0</v>
      </c>
      <c r="H51" s="128">
        <v>0</v>
      </c>
      <c r="I51" s="128">
        <v>0</v>
      </c>
      <c r="J51" s="128">
        <v>0</v>
      </c>
      <c r="K51" s="128">
        <v>6.2350000000000003</v>
      </c>
      <c r="L51" s="128">
        <v>1.089</v>
      </c>
      <c r="M51" s="128">
        <v>0</v>
      </c>
      <c r="N51" s="128">
        <v>0</v>
      </c>
      <c r="O51" s="128">
        <v>1.085</v>
      </c>
      <c r="P51" s="128">
        <v>0</v>
      </c>
      <c r="Q51" s="128">
        <v>0</v>
      </c>
      <c r="R51" s="128">
        <v>7.32</v>
      </c>
      <c r="S51" s="128">
        <f t="shared" si="18"/>
        <v>1.0889999999999986</v>
      </c>
      <c r="T51" s="114">
        <f t="shared" si="47"/>
        <v>114.87704918032784</v>
      </c>
      <c r="U51" s="128">
        <f t="shared" si="20"/>
        <v>6.71</v>
      </c>
      <c r="V51" s="128">
        <f t="shared" si="21"/>
        <v>1.698999999999999</v>
      </c>
      <c r="W51" s="114">
        <f t="shared" si="38"/>
        <v>125.32041728763039</v>
      </c>
      <c r="X51" s="114">
        <f t="shared" si="39"/>
        <v>114.87704918032784</v>
      </c>
      <c r="Y51" s="128">
        <v>0</v>
      </c>
      <c r="Z51" s="83">
        <f t="shared" si="24"/>
        <v>8.4089999999999989</v>
      </c>
      <c r="AA51" s="84"/>
      <c r="AC51" s="54">
        <f>F53-F49</f>
        <v>5227950.3060000008</v>
      </c>
      <c r="AD51" s="54">
        <f>Y53-Y49</f>
        <v>4821797.2179999994</v>
      </c>
      <c r="AE51" s="55">
        <f>AC51/AD51</f>
        <v>1.0842327185564362</v>
      </c>
    </row>
    <row r="52" spans="1:34" s="56" customFormat="1" ht="39" x14ac:dyDescent="0.25">
      <c r="A52" s="144">
        <f t="shared" si="46"/>
        <v>24</v>
      </c>
      <c r="B52" s="61" t="s">
        <v>82</v>
      </c>
      <c r="C52" s="53" t="s">
        <v>81</v>
      </c>
      <c r="D52" s="128">
        <v>0.25</v>
      </c>
      <c r="E52" s="128">
        <v>0.25</v>
      </c>
      <c r="F52" s="128">
        <f t="shared" si="15"/>
        <v>4.0000000000000001E-3</v>
      </c>
      <c r="G52" s="128">
        <v>0</v>
      </c>
      <c r="H52" s="128">
        <v>0</v>
      </c>
      <c r="I52" s="128">
        <v>0</v>
      </c>
      <c r="J52" s="128">
        <v>0</v>
      </c>
      <c r="K52" s="128">
        <v>0</v>
      </c>
      <c r="L52" s="128">
        <v>0</v>
      </c>
      <c r="M52" s="128">
        <v>0</v>
      </c>
      <c r="N52" s="128">
        <v>0</v>
      </c>
      <c r="O52" s="128">
        <v>4.0000000000000001E-3</v>
      </c>
      <c r="P52" s="128">
        <v>0</v>
      </c>
      <c r="Q52" s="128">
        <v>0</v>
      </c>
      <c r="R52" s="128">
        <v>4.0000000000000001E-3</v>
      </c>
      <c r="S52" s="128">
        <f t="shared" si="18"/>
        <v>0</v>
      </c>
      <c r="T52" s="114">
        <f t="shared" si="47"/>
        <v>100</v>
      </c>
      <c r="U52" s="128">
        <f t="shared" si="20"/>
        <v>0.22916666666666666</v>
      </c>
      <c r="V52" s="128">
        <f t="shared" si="21"/>
        <v>-0.22516666666666665</v>
      </c>
      <c r="W52" s="114">
        <f t="shared" si="38"/>
        <v>1.7454545454545456</v>
      </c>
      <c r="X52" s="114">
        <f t="shared" si="39"/>
        <v>1.6</v>
      </c>
      <c r="Y52" s="128">
        <v>0</v>
      </c>
      <c r="Z52" s="83">
        <f t="shared" si="24"/>
        <v>4.0000000000000001E-3</v>
      </c>
      <c r="AA52" s="84"/>
    </row>
    <row r="53" spans="1:34" s="169" customFormat="1" ht="28.5" customHeight="1" x14ac:dyDescent="0.3">
      <c r="A53" s="165" t="s">
        <v>148</v>
      </c>
      <c r="B53" s="165"/>
      <c r="C53" s="165"/>
      <c r="D53" s="166">
        <f>D7+D10+D11+D16+D24+D30+D31+D32+D33+D34+D35+D36+D39+D45+D46+D47+D48+D49+D50+D52+D51+D38+D37</f>
        <v>5219750.3770000003</v>
      </c>
      <c r="E53" s="166">
        <f>E7+E10+E11+E16+E24+E30+E31+E32+E33+E34+E35+E36+E39+E45+E46+E47+E48+E49+E50+E52+E51+E38+E37+E44+E23</f>
        <v>5735248.8610000005</v>
      </c>
      <c r="F53" s="166">
        <f t="shared" si="15"/>
        <v>5235104.8890000004</v>
      </c>
      <c r="G53" s="166">
        <f t="shared" ref="G53:L53" si="48">G7+G10+G11+G16+G24+G30+G31+G32+G33+G34+G35+G36+G39+G45+G46+G47+G48+G49+G50+G52+G51+G38+G37+G44+G23</f>
        <v>426745.84000000014</v>
      </c>
      <c r="H53" s="166">
        <f t="shared" si="48"/>
        <v>445489.51299999992</v>
      </c>
      <c r="I53" s="166">
        <f t="shared" si="48"/>
        <v>377705.67400000012</v>
      </c>
      <c r="J53" s="166">
        <f t="shared" si="48"/>
        <v>481176.41999999987</v>
      </c>
      <c r="K53" s="166">
        <f t="shared" si="48"/>
        <v>494993.17500000005</v>
      </c>
      <c r="L53" s="166">
        <f t="shared" si="48"/>
        <v>432875.951</v>
      </c>
      <c r="M53" s="166">
        <f t="shared" ref="M53:N53" si="49">M7+M10+M11+M16+M24+M30+M31+M32+M33+M34+M35+M36+M39+M45+M46+M47+M48+M49+M50+M52+M51+M38+M37+M44+M23</f>
        <v>530329.65500000014</v>
      </c>
      <c r="N53" s="166">
        <f t="shared" si="49"/>
        <v>493261.36800000013</v>
      </c>
      <c r="O53" s="166">
        <f>O7+O10+O11+O16+O24+O30+O31+O32+O33+O34+O35+O36+O39+O45+O46+O47+O48+O49+O50+O52+O51+O38+O37+O44+O23</f>
        <v>453866.77799999987</v>
      </c>
      <c r="P53" s="166">
        <f>P7+P10+P11+P16+P24+P30+P31+P32+P33+P34+P35+P36+P39+P45+P46+P47+P48+P49+P50+P52+P51+P38+P37+P44+P23</f>
        <v>572389.09299999988</v>
      </c>
      <c r="Q53" s="166">
        <f>Q7+Q10+Q11+Q16+Q24+Q30+Q31+Q32+Q33+Q34+Q35+Q36+Q39+Q45+Q46+Q47+Q48+Q49+Q50+Q52+Q51+Q38+Q37+Q44+Q23</f>
        <v>526271.4219999999</v>
      </c>
      <c r="R53" s="166">
        <f>R7+R10+R11+R16+R24+R30+R31+R32+R33+R34+R35+R36+R39+R45+R46+R47+R48+R49+R50+R52+R51+R38+R37+R44+R23</f>
        <v>5066190.9989999998</v>
      </c>
      <c r="S53" s="166">
        <f t="shared" si="18"/>
        <v>168913.8900000006</v>
      </c>
      <c r="T53" s="167">
        <f t="shared" si="47"/>
        <v>103.3341397912819</v>
      </c>
      <c r="U53" s="166">
        <f>U7+U10+U11+U16+U24+U30+U31+U32+U33+U34+U35+U36+U39+U45+U46+U47+U48+U49+U50+U52+U51+U38+U37+U44+U23</f>
        <v>5257311.4559166683</v>
      </c>
      <c r="V53" s="166">
        <f t="shared" si="21"/>
        <v>-22206.566916667856</v>
      </c>
      <c r="W53" s="167">
        <f t="shared" si="38"/>
        <v>99.577606023480385</v>
      </c>
      <c r="X53" s="167">
        <f t="shared" si="39"/>
        <v>91.279472188190368</v>
      </c>
      <c r="Y53" s="166">
        <f>Y7+Y10+Y11+Y16+Y24+Y30+Y31+Y32+Y33+Y34+Y35+Y36+Y39+Y45+Y46+Y47+Y48+Y49+Y50+Y52+Y51+Y38+Y23+Y37</f>
        <v>4825049.402999999</v>
      </c>
      <c r="Z53" s="62">
        <f t="shared" si="24"/>
        <v>410055.48600000143</v>
      </c>
      <c r="AA53" s="63">
        <f>F53/Y53*100</f>
        <v>108.49847227978738</v>
      </c>
      <c r="AB53" s="168">
        <v>4825049.4030000009</v>
      </c>
      <c r="AC53" s="168">
        <f>AB53-Y53</f>
        <v>0</v>
      </c>
      <c r="AF53" s="168" t="e">
        <f>#REF!-#REF!-#REF!</f>
        <v>#REF!</v>
      </c>
      <c r="AH53" s="169">
        <v>294547.38299999997</v>
      </c>
    </row>
    <row r="54" spans="1:34" s="169" customFormat="1" ht="41.25" hidden="1" customHeight="1" x14ac:dyDescent="0.3">
      <c r="A54" s="165" t="s">
        <v>158</v>
      </c>
      <c r="B54" s="165"/>
      <c r="C54" s="165"/>
      <c r="D54" s="166">
        <f>D53</f>
        <v>5219750.3770000003</v>
      </c>
      <c r="E54" s="166">
        <f>E53</f>
        <v>5735248.8610000005</v>
      </c>
      <c r="F54" s="166">
        <f t="shared" si="15"/>
        <v>5235104.8890000004</v>
      </c>
      <c r="G54" s="166">
        <f t="shared" ref="G54:R54" si="50">G53</f>
        <v>426745.84000000014</v>
      </c>
      <c r="H54" s="166">
        <f t="shared" si="50"/>
        <v>445489.51299999992</v>
      </c>
      <c r="I54" s="166">
        <f t="shared" si="50"/>
        <v>377705.67400000012</v>
      </c>
      <c r="J54" s="166">
        <f t="shared" si="50"/>
        <v>481176.41999999987</v>
      </c>
      <c r="K54" s="166">
        <f t="shared" ref="K54:P54" si="51">K53</f>
        <v>494993.17500000005</v>
      </c>
      <c r="L54" s="166">
        <f t="shared" si="51"/>
        <v>432875.951</v>
      </c>
      <c r="M54" s="166">
        <f t="shared" si="51"/>
        <v>530329.65500000014</v>
      </c>
      <c r="N54" s="166">
        <f t="shared" si="51"/>
        <v>493261.36800000013</v>
      </c>
      <c r="O54" s="166">
        <f t="shared" si="51"/>
        <v>453866.77799999987</v>
      </c>
      <c r="P54" s="166">
        <f t="shared" si="51"/>
        <v>572389.09299999988</v>
      </c>
      <c r="Q54" s="166">
        <f t="shared" si="50"/>
        <v>526271.4219999999</v>
      </c>
      <c r="R54" s="166">
        <f t="shared" si="50"/>
        <v>5066190.9989999998</v>
      </c>
      <c r="S54" s="166">
        <f t="shared" si="18"/>
        <v>168913.8900000006</v>
      </c>
      <c r="T54" s="167">
        <f t="shared" si="47"/>
        <v>103.3341397912819</v>
      </c>
      <c r="U54" s="166">
        <f>U53</f>
        <v>5257311.4559166683</v>
      </c>
      <c r="V54" s="166">
        <f t="shared" si="21"/>
        <v>-22206.566916667856</v>
      </c>
      <c r="W54" s="167">
        <f t="shared" si="38"/>
        <v>99.577606023480385</v>
      </c>
      <c r="X54" s="167">
        <f t="shared" si="39"/>
        <v>91.279472188190368</v>
      </c>
      <c r="Y54" s="166">
        <f>Y53-Y8</f>
        <v>4177707.9419999989</v>
      </c>
      <c r="Z54" s="62">
        <f t="shared" si="24"/>
        <v>1057396.9470000016</v>
      </c>
      <c r="AA54" s="63">
        <f>F54/Y54*100</f>
        <v>125.31045639570948</v>
      </c>
      <c r="AB54" s="168"/>
      <c r="AC54" s="168"/>
      <c r="AF54" s="168"/>
    </row>
    <row r="55" spans="1:34" s="9" customFormat="1" ht="75" x14ac:dyDescent="0.25">
      <c r="A55" s="23">
        <v>1</v>
      </c>
      <c r="B55" s="145" t="s">
        <v>171</v>
      </c>
      <c r="C55" s="24" t="s">
        <v>172</v>
      </c>
      <c r="D55" s="85">
        <v>0</v>
      </c>
      <c r="E55" s="85">
        <v>0</v>
      </c>
      <c r="F55" s="128">
        <f t="shared" si="15"/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/>
      <c r="S55" s="128">
        <f t="shared" si="18"/>
        <v>0</v>
      </c>
      <c r="T55" s="114"/>
      <c r="U55" s="128">
        <f t="shared" ref="U55:U61" si="52">R55</f>
        <v>0</v>
      </c>
      <c r="V55" s="128">
        <f t="shared" si="21"/>
        <v>0</v>
      </c>
      <c r="W55" s="114"/>
      <c r="X55" s="114"/>
      <c r="Y55" s="128">
        <v>10079.299999999999</v>
      </c>
      <c r="Z55" s="83">
        <f t="shared" si="24"/>
        <v>-10079.299999999999</v>
      </c>
      <c r="AA55" s="84">
        <f>F55/Y55*100</f>
        <v>0</v>
      </c>
      <c r="AB55" s="34"/>
      <c r="AC55" s="34"/>
      <c r="AD55" s="34"/>
      <c r="AE55" s="36"/>
    </row>
    <row r="56" spans="1:34" s="9" customFormat="1" ht="37.5" x14ac:dyDescent="0.25">
      <c r="A56" s="23">
        <f>A55+1</f>
        <v>2</v>
      </c>
      <c r="B56" s="145" t="s">
        <v>245</v>
      </c>
      <c r="C56" s="24" t="s">
        <v>217</v>
      </c>
      <c r="D56" s="85">
        <v>0</v>
      </c>
      <c r="E56" s="85">
        <v>32669.9</v>
      </c>
      <c r="F56" s="128">
        <f t="shared" si="15"/>
        <v>21790.799999999999</v>
      </c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10895.4</v>
      </c>
      <c r="Q56" s="128">
        <v>10895.4</v>
      </c>
      <c r="R56" s="128">
        <v>21790.799999999999</v>
      </c>
      <c r="S56" s="128">
        <f t="shared" ref="S56" si="53">F56-R56</f>
        <v>0</v>
      </c>
      <c r="T56" s="114">
        <f t="shared" ref="T56" si="54">F56/R56*100</f>
        <v>100</v>
      </c>
      <c r="U56" s="128">
        <f t="shared" si="52"/>
        <v>21790.799999999999</v>
      </c>
      <c r="V56" s="128">
        <f t="shared" ref="V56" si="55">F56-U56</f>
        <v>0</v>
      </c>
      <c r="W56" s="114">
        <f t="shared" ref="W56" si="56">F56/U56*100</f>
        <v>100</v>
      </c>
      <c r="X56" s="114">
        <f t="shared" ref="X56" si="57">F56/E56*100</f>
        <v>66.699928680528558</v>
      </c>
      <c r="Y56" s="128">
        <v>0</v>
      </c>
      <c r="Z56" s="83">
        <f t="shared" si="24"/>
        <v>21790.799999999999</v>
      </c>
      <c r="AA56" s="84"/>
      <c r="AB56" s="34"/>
      <c r="AC56" s="34"/>
      <c r="AD56" s="34"/>
      <c r="AE56" s="36"/>
    </row>
    <row r="57" spans="1:34" s="9" customFormat="1" ht="51.75" x14ac:dyDescent="0.25">
      <c r="A57" s="23">
        <f t="shared" ref="A57:A73" si="58">A56+1</f>
        <v>3</v>
      </c>
      <c r="B57" s="137" t="s">
        <v>201</v>
      </c>
      <c r="C57" s="24" t="s">
        <v>202</v>
      </c>
      <c r="D57" s="85">
        <v>0</v>
      </c>
      <c r="E57" s="85">
        <v>13474.3</v>
      </c>
      <c r="F57" s="128">
        <f t="shared" si="15"/>
        <v>13474.3</v>
      </c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8">
        <v>0</v>
      </c>
      <c r="M57" s="128">
        <v>0</v>
      </c>
      <c r="N57" s="128">
        <v>13474.3</v>
      </c>
      <c r="O57" s="128">
        <v>0</v>
      </c>
      <c r="P57" s="128">
        <v>0</v>
      </c>
      <c r="Q57" s="128">
        <v>0</v>
      </c>
      <c r="R57" s="128">
        <v>13474.3</v>
      </c>
      <c r="S57" s="128">
        <f t="shared" si="18"/>
        <v>0</v>
      </c>
      <c r="T57" s="114">
        <f t="shared" ref="T57" si="59">F57/R57*100</f>
        <v>100</v>
      </c>
      <c r="U57" s="128">
        <f t="shared" si="52"/>
        <v>13474.3</v>
      </c>
      <c r="V57" s="128">
        <f t="shared" si="21"/>
        <v>0</v>
      </c>
      <c r="W57" s="114">
        <f t="shared" ref="W57" si="60">F57/U57*100</f>
        <v>100</v>
      </c>
      <c r="X57" s="114">
        <f t="shared" ref="X57" si="61">F57/E57*100</f>
        <v>100</v>
      </c>
      <c r="Y57" s="128">
        <v>0</v>
      </c>
      <c r="Z57" s="83">
        <f t="shared" si="24"/>
        <v>13474.3</v>
      </c>
      <c r="AA57" s="84"/>
      <c r="AB57" s="34"/>
      <c r="AC57" s="34"/>
      <c r="AD57" s="34"/>
      <c r="AE57" s="36"/>
    </row>
    <row r="58" spans="1:34" s="9" customFormat="1" ht="34.5" x14ac:dyDescent="0.25">
      <c r="A58" s="23">
        <f t="shared" si="58"/>
        <v>4</v>
      </c>
      <c r="B58" s="137" t="s">
        <v>188</v>
      </c>
      <c r="C58" s="24" t="s">
        <v>187</v>
      </c>
      <c r="D58" s="85">
        <v>0</v>
      </c>
      <c r="E58" s="85">
        <v>841</v>
      </c>
      <c r="F58" s="128">
        <f t="shared" si="15"/>
        <v>841</v>
      </c>
      <c r="G58" s="128">
        <v>0</v>
      </c>
      <c r="H58" s="128">
        <v>0</v>
      </c>
      <c r="I58" s="128">
        <v>0</v>
      </c>
      <c r="J58" s="128">
        <v>0</v>
      </c>
      <c r="K58" s="128">
        <v>0</v>
      </c>
      <c r="L58" s="128">
        <v>237.1</v>
      </c>
      <c r="M58" s="128">
        <v>197.1</v>
      </c>
      <c r="N58" s="128">
        <v>197.1</v>
      </c>
      <c r="O58" s="128">
        <v>200.6</v>
      </c>
      <c r="P58" s="128">
        <v>9.1</v>
      </c>
      <c r="Q58" s="128">
        <v>0</v>
      </c>
      <c r="R58" s="128">
        <v>841</v>
      </c>
      <c r="S58" s="128">
        <f t="shared" ref="S58:S70" si="62">F58-R58</f>
        <v>0</v>
      </c>
      <c r="T58" s="114">
        <f t="shared" ref="T58:T70" si="63">F58/R58*100</f>
        <v>100</v>
      </c>
      <c r="U58" s="128">
        <f t="shared" si="52"/>
        <v>841</v>
      </c>
      <c r="V58" s="128">
        <f t="shared" ref="V58:V83" si="64">F58-U58</f>
        <v>0</v>
      </c>
      <c r="W58" s="114">
        <f t="shared" ref="W58:W70" si="65">F58/U58*100</f>
        <v>100</v>
      </c>
      <c r="X58" s="114">
        <f t="shared" ref="X58:X70" si="66">F58/E58*100</f>
        <v>100</v>
      </c>
      <c r="Y58" s="128">
        <v>0</v>
      </c>
      <c r="Z58" s="83">
        <f t="shared" si="24"/>
        <v>841</v>
      </c>
      <c r="AA58" s="84"/>
      <c r="AB58" s="34"/>
      <c r="AC58" s="34"/>
      <c r="AD58" s="34"/>
      <c r="AE58" s="36"/>
    </row>
    <row r="59" spans="1:34" s="9" customFormat="1" ht="23.25" x14ac:dyDescent="0.25">
      <c r="A59" s="23">
        <f t="shared" si="58"/>
        <v>5</v>
      </c>
      <c r="B59" s="137" t="s">
        <v>134</v>
      </c>
      <c r="C59" s="24" t="s">
        <v>55</v>
      </c>
      <c r="D59" s="85">
        <v>879086.1</v>
      </c>
      <c r="E59" s="85">
        <v>879086.1</v>
      </c>
      <c r="F59" s="128">
        <f t="shared" si="15"/>
        <v>801743.5</v>
      </c>
      <c r="G59" s="128">
        <v>63808.4</v>
      </c>
      <c r="H59" s="128">
        <v>63802.3</v>
      </c>
      <c r="I59" s="128">
        <v>68537.3</v>
      </c>
      <c r="J59" s="128">
        <v>77227.5</v>
      </c>
      <c r="K59" s="128">
        <v>77274.399999999994</v>
      </c>
      <c r="L59" s="128">
        <v>167706.4</v>
      </c>
      <c r="M59" s="128">
        <v>24650.9</v>
      </c>
      <c r="N59" s="128">
        <v>24661</v>
      </c>
      <c r="O59" s="128">
        <v>77396.2</v>
      </c>
      <c r="P59" s="128">
        <v>78029.5</v>
      </c>
      <c r="Q59" s="128">
        <v>78649.600000000006</v>
      </c>
      <c r="R59" s="128">
        <v>801743.5</v>
      </c>
      <c r="S59" s="128">
        <f t="shared" si="62"/>
        <v>0</v>
      </c>
      <c r="T59" s="114">
        <f t="shared" si="63"/>
        <v>100</v>
      </c>
      <c r="U59" s="128">
        <f t="shared" si="52"/>
        <v>801743.5</v>
      </c>
      <c r="V59" s="128">
        <f t="shared" si="64"/>
        <v>0</v>
      </c>
      <c r="W59" s="114">
        <f t="shared" si="65"/>
        <v>100</v>
      </c>
      <c r="X59" s="114">
        <f t="shared" si="66"/>
        <v>91.201931187400191</v>
      </c>
      <c r="Y59" s="128">
        <v>686939.60000000009</v>
      </c>
      <c r="Z59" s="83">
        <f t="shared" si="24"/>
        <v>114803.89999999991</v>
      </c>
      <c r="AA59" s="84">
        <f t="shared" ref="AA59:AA67" si="67">F59/Y59*100</f>
        <v>116.71237180095599</v>
      </c>
      <c r="AB59" s="34"/>
      <c r="AC59" s="34"/>
      <c r="AD59" s="34"/>
      <c r="AE59" s="36"/>
    </row>
    <row r="60" spans="1:34" s="9" customFormat="1" ht="51.75" x14ac:dyDescent="0.25">
      <c r="A60" s="23">
        <f t="shared" si="58"/>
        <v>6</v>
      </c>
      <c r="B60" s="137" t="s">
        <v>221</v>
      </c>
      <c r="C60" s="24" t="s">
        <v>222</v>
      </c>
      <c r="D60" s="85">
        <v>0</v>
      </c>
      <c r="E60" s="85">
        <v>1788</v>
      </c>
      <c r="F60" s="128">
        <f t="shared" si="15"/>
        <v>1788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28">
        <v>1788</v>
      </c>
      <c r="Q60" s="128">
        <v>0</v>
      </c>
      <c r="R60" s="128">
        <v>1788</v>
      </c>
      <c r="S60" s="128">
        <f t="shared" si="62"/>
        <v>0</v>
      </c>
      <c r="T60" s="114"/>
      <c r="U60" s="128">
        <f t="shared" si="52"/>
        <v>1788</v>
      </c>
      <c r="V60" s="128">
        <f t="shared" si="64"/>
        <v>0</v>
      </c>
      <c r="W60" s="114">
        <f t="shared" ref="W60" si="68">F60/U60*100</f>
        <v>100</v>
      </c>
      <c r="X60" s="114">
        <f t="shared" ref="X60" si="69">F60/E60*100</f>
        <v>100</v>
      </c>
      <c r="Y60" s="128"/>
      <c r="Z60" s="83">
        <f t="shared" si="24"/>
        <v>1788</v>
      </c>
      <c r="AA60" s="84"/>
      <c r="AB60" s="34"/>
      <c r="AC60" s="34"/>
      <c r="AD60" s="34"/>
      <c r="AE60" s="36"/>
    </row>
    <row r="61" spans="1:34" s="9" customFormat="1" ht="23.25" x14ac:dyDescent="0.25">
      <c r="A61" s="23">
        <f t="shared" si="58"/>
        <v>7</v>
      </c>
      <c r="B61" s="137" t="s">
        <v>164</v>
      </c>
      <c r="C61" s="24" t="s">
        <v>163</v>
      </c>
      <c r="D61" s="85">
        <v>0</v>
      </c>
      <c r="E61" s="85">
        <v>5507.8469999999998</v>
      </c>
      <c r="F61" s="128">
        <f t="shared" si="15"/>
        <v>5507.8469999999998</v>
      </c>
      <c r="G61" s="128">
        <v>0</v>
      </c>
      <c r="H61" s="128">
        <v>561.923</v>
      </c>
      <c r="I61" s="128">
        <v>0</v>
      </c>
      <c r="J61" s="128">
        <v>1564.171</v>
      </c>
      <c r="K61" s="128">
        <v>0</v>
      </c>
      <c r="L61" s="128">
        <v>730.01800000000003</v>
      </c>
      <c r="M61" s="128">
        <v>1194.4839999999999</v>
      </c>
      <c r="N61" s="128">
        <v>372.44799999999998</v>
      </c>
      <c r="O61" s="128">
        <v>355.87</v>
      </c>
      <c r="P61" s="128">
        <v>380.10399999999998</v>
      </c>
      <c r="Q61" s="128">
        <v>348.82900000000001</v>
      </c>
      <c r="R61" s="128">
        <v>5507.8469999999998</v>
      </c>
      <c r="S61" s="128">
        <f t="shared" si="62"/>
        <v>0</v>
      </c>
      <c r="T61" s="114">
        <f t="shared" si="63"/>
        <v>100</v>
      </c>
      <c r="U61" s="128">
        <f t="shared" si="52"/>
        <v>5507.8469999999998</v>
      </c>
      <c r="V61" s="128">
        <f t="shared" si="64"/>
        <v>0</v>
      </c>
      <c r="W61" s="114">
        <f t="shared" si="65"/>
        <v>100</v>
      </c>
      <c r="X61" s="114">
        <f t="shared" si="66"/>
        <v>100</v>
      </c>
      <c r="Y61" s="128">
        <v>6010.9319999999998</v>
      </c>
      <c r="Z61" s="83">
        <f t="shared" ref="Z61:Z83" si="70">F61-Y61</f>
        <v>-503.08500000000004</v>
      </c>
      <c r="AA61" s="84">
        <f t="shared" si="67"/>
        <v>91.630499230402208</v>
      </c>
      <c r="AB61" s="34"/>
      <c r="AC61" s="34"/>
      <c r="AD61" s="34"/>
      <c r="AE61" s="36"/>
    </row>
    <row r="62" spans="1:34" s="9" customFormat="1" ht="258.75" x14ac:dyDescent="0.25">
      <c r="A62" s="23">
        <f t="shared" si="58"/>
        <v>8</v>
      </c>
      <c r="B62" s="138" t="s">
        <v>194</v>
      </c>
      <c r="C62" s="95">
        <v>41050400</v>
      </c>
      <c r="D62" s="85">
        <v>0</v>
      </c>
      <c r="E62" s="85">
        <v>123718.743</v>
      </c>
      <c r="F62" s="128">
        <f t="shared" si="15"/>
        <v>123718.74299999999</v>
      </c>
      <c r="G62" s="128">
        <v>0</v>
      </c>
      <c r="H62" s="128">
        <v>0</v>
      </c>
      <c r="I62" s="128">
        <v>0</v>
      </c>
      <c r="J62" s="128">
        <v>0</v>
      </c>
      <c r="K62" s="128">
        <v>0</v>
      </c>
      <c r="L62" s="128">
        <v>0</v>
      </c>
      <c r="M62" s="128">
        <v>76788.573999999993</v>
      </c>
      <c r="N62" s="128">
        <v>44748.065999999999</v>
      </c>
      <c r="O62" s="128">
        <v>0</v>
      </c>
      <c r="P62" s="128">
        <v>2182.1030000000001</v>
      </c>
      <c r="Q62" s="128">
        <v>0</v>
      </c>
      <c r="R62" s="128">
        <v>123718.743</v>
      </c>
      <c r="S62" s="128">
        <f t="shared" si="62"/>
        <v>0</v>
      </c>
      <c r="T62" s="114">
        <f t="shared" si="63"/>
        <v>99.999999999999986</v>
      </c>
      <c r="U62" s="128">
        <f t="shared" ref="U62:U64" si="71">R62</f>
        <v>123718.743</v>
      </c>
      <c r="V62" s="128">
        <f t="shared" si="64"/>
        <v>0</v>
      </c>
      <c r="W62" s="114">
        <f t="shared" si="65"/>
        <v>99.999999999999986</v>
      </c>
      <c r="X62" s="114">
        <f t="shared" si="66"/>
        <v>99.999999999999986</v>
      </c>
      <c r="Y62" s="128">
        <v>29974.753000000001</v>
      </c>
      <c r="Z62" s="83">
        <f t="shared" si="70"/>
        <v>93743.989999999991</v>
      </c>
      <c r="AA62" s="84">
        <f t="shared" si="67"/>
        <v>412.74316088609629</v>
      </c>
      <c r="AB62" s="34"/>
      <c r="AC62" s="34"/>
      <c r="AD62" s="34"/>
      <c r="AE62" s="36"/>
    </row>
    <row r="63" spans="1:34" s="9" customFormat="1" ht="172.5" x14ac:dyDescent="0.25">
      <c r="A63" s="23">
        <f t="shared" si="58"/>
        <v>9</v>
      </c>
      <c r="B63" s="138" t="s">
        <v>195</v>
      </c>
      <c r="C63" s="95">
        <v>41050500</v>
      </c>
      <c r="D63" s="85">
        <v>0</v>
      </c>
      <c r="E63" s="85">
        <v>10206.209999999999</v>
      </c>
      <c r="F63" s="128">
        <f t="shared" si="15"/>
        <v>10206.209999999999</v>
      </c>
      <c r="G63" s="128">
        <v>0</v>
      </c>
      <c r="H63" s="128">
        <v>0</v>
      </c>
      <c r="I63" s="128">
        <v>0</v>
      </c>
      <c r="J63" s="128">
        <v>0</v>
      </c>
      <c r="K63" s="128">
        <v>0</v>
      </c>
      <c r="L63" s="128">
        <v>0</v>
      </c>
      <c r="M63" s="128">
        <v>6536.9610000000002</v>
      </c>
      <c r="N63" s="128">
        <v>0</v>
      </c>
      <c r="O63" s="128">
        <v>0</v>
      </c>
      <c r="P63" s="128">
        <v>0</v>
      </c>
      <c r="Q63" s="128">
        <v>3669.2489999999998</v>
      </c>
      <c r="R63" s="128">
        <v>10206.209999999999</v>
      </c>
      <c r="S63" s="128">
        <f t="shared" si="62"/>
        <v>0</v>
      </c>
      <c r="T63" s="114">
        <f t="shared" si="63"/>
        <v>100</v>
      </c>
      <c r="U63" s="128">
        <f t="shared" si="71"/>
        <v>10206.209999999999</v>
      </c>
      <c r="V63" s="128">
        <f t="shared" si="64"/>
        <v>0</v>
      </c>
      <c r="W63" s="114">
        <f t="shared" si="65"/>
        <v>100</v>
      </c>
      <c r="X63" s="114">
        <f t="shared" si="66"/>
        <v>100</v>
      </c>
      <c r="Y63" s="128">
        <v>11454.995999999999</v>
      </c>
      <c r="Z63" s="83">
        <f t="shared" si="70"/>
        <v>-1248.7860000000001</v>
      </c>
      <c r="AA63" s="84">
        <f t="shared" si="67"/>
        <v>89.098328799067232</v>
      </c>
      <c r="AB63" s="34"/>
      <c r="AC63" s="34"/>
      <c r="AD63" s="34"/>
      <c r="AE63" s="36"/>
    </row>
    <row r="64" spans="1:34" s="9" customFormat="1" ht="241.5" x14ac:dyDescent="0.25">
      <c r="A64" s="23">
        <f t="shared" si="58"/>
        <v>10</v>
      </c>
      <c r="B64" s="138" t="s">
        <v>196</v>
      </c>
      <c r="C64" s="95">
        <v>41050600</v>
      </c>
      <c r="D64" s="85">
        <v>0</v>
      </c>
      <c r="E64" s="85">
        <v>27497.331999999999</v>
      </c>
      <c r="F64" s="128">
        <f t="shared" si="15"/>
        <v>27497.332000000002</v>
      </c>
      <c r="G64" s="128">
        <v>0</v>
      </c>
      <c r="H64" s="128">
        <v>0</v>
      </c>
      <c r="I64" s="128">
        <v>0</v>
      </c>
      <c r="J64" s="128">
        <v>0</v>
      </c>
      <c r="K64" s="128">
        <v>0</v>
      </c>
      <c r="L64" s="128">
        <v>0</v>
      </c>
      <c r="M64" s="128">
        <v>18096.772000000001</v>
      </c>
      <c r="N64" s="128">
        <v>0</v>
      </c>
      <c r="O64" s="128">
        <v>9400.56</v>
      </c>
      <c r="P64" s="128">
        <v>0</v>
      </c>
      <c r="Q64" s="128">
        <v>0</v>
      </c>
      <c r="R64" s="128">
        <v>27497.331999999999</v>
      </c>
      <c r="S64" s="128">
        <f t="shared" si="62"/>
        <v>0</v>
      </c>
      <c r="T64" s="114">
        <f t="shared" si="63"/>
        <v>100.00000000000003</v>
      </c>
      <c r="U64" s="128">
        <f t="shared" si="71"/>
        <v>27497.331999999999</v>
      </c>
      <c r="V64" s="128">
        <f t="shared" si="64"/>
        <v>0</v>
      </c>
      <c r="W64" s="114">
        <f t="shared" si="65"/>
        <v>100.00000000000003</v>
      </c>
      <c r="X64" s="114">
        <f t="shared" si="66"/>
        <v>100.00000000000003</v>
      </c>
      <c r="Y64" s="128">
        <v>44880.194000000003</v>
      </c>
      <c r="Z64" s="83">
        <f t="shared" si="70"/>
        <v>-17382.862000000001</v>
      </c>
      <c r="AA64" s="84">
        <f t="shared" si="67"/>
        <v>61.268300221696904</v>
      </c>
      <c r="AB64" s="34"/>
      <c r="AC64" s="34"/>
      <c r="AD64" s="34"/>
      <c r="AE64" s="36"/>
    </row>
    <row r="65" spans="1:31" s="9" customFormat="1" ht="86.25" x14ac:dyDescent="0.25">
      <c r="A65" s="23">
        <f t="shared" si="58"/>
        <v>11</v>
      </c>
      <c r="B65" s="138" t="s">
        <v>230</v>
      </c>
      <c r="C65" s="95" t="s">
        <v>224</v>
      </c>
      <c r="D65" s="85">
        <v>0</v>
      </c>
      <c r="E65" s="85">
        <v>8411.7720000000008</v>
      </c>
      <c r="F65" s="128">
        <f t="shared" si="15"/>
        <v>8411.7720000000008</v>
      </c>
      <c r="G65" s="128">
        <v>0</v>
      </c>
      <c r="H65" s="128">
        <v>0</v>
      </c>
      <c r="I65" s="128">
        <v>0</v>
      </c>
      <c r="J65" s="128">
        <v>0</v>
      </c>
      <c r="K65" s="128">
        <v>0</v>
      </c>
      <c r="L65" s="128">
        <v>0</v>
      </c>
      <c r="M65" s="128">
        <v>0</v>
      </c>
      <c r="N65" s="128">
        <v>0</v>
      </c>
      <c r="O65" s="128">
        <v>0</v>
      </c>
      <c r="P65" s="128">
        <v>0</v>
      </c>
      <c r="Q65" s="128">
        <v>8411.7720000000008</v>
      </c>
      <c r="R65" s="128">
        <v>8411.7720000000008</v>
      </c>
      <c r="S65" s="128">
        <f t="shared" ref="S65" si="72">F65-R65</f>
        <v>0</v>
      </c>
      <c r="T65" s="114">
        <f t="shared" ref="T65" si="73">F65/R65*100</f>
        <v>100</v>
      </c>
      <c r="U65" s="128">
        <f t="shared" ref="U65" si="74">R65</f>
        <v>8411.7720000000008</v>
      </c>
      <c r="V65" s="128">
        <f t="shared" ref="V65" si="75">F65-U65</f>
        <v>0</v>
      </c>
      <c r="W65" s="114">
        <f t="shared" ref="W65" si="76">F65/U65*100</f>
        <v>100</v>
      </c>
      <c r="X65" s="114">
        <f t="shared" ref="X65" si="77">F65/E65*100</f>
        <v>100</v>
      </c>
      <c r="Y65" s="128"/>
      <c r="Z65" s="83">
        <f t="shared" si="70"/>
        <v>8411.7720000000008</v>
      </c>
      <c r="AA65" s="84"/>
      <c r="AB65" s="34"/>
      <c r="AC65" s="34"/>
      <c r="AD65" s="34"/>
      <c r="AE65" s="36"/>
    </row>
    <row r="66" spans="1:31" s="9" customFormat="1" ht="34.5" x14ac:dyDescent="0.25">
      <c r="A66" s="23">
        <f t="shared" si="58"/>
        <v>12</v>
      </c>
      <c r="B66" s="138" t="s">
        <v>135</v>
      </c>
      <c r="C66" s="95" t="s">
        <v>112</v>
      </c>
      <c r="D66" s="85">
        <v>23435.05</v>
      </c>
      <c r="E66" s="85">
        <v>23435.05</v>
      </c>
      <c r="F66" s="128">
        <f t="shared" si="15"/>
        <v>21373.007000000001</v>
      </c>
      <c r="G66" s="128">
        <v>1701.0619999999999</v>
      </c>
      <c r="H66" s="128">
        <v>1700.758</v>
      </c>
      <c r="I66" s="128">
        <v>1827.075</v>
      </c>
      <c r="J66" s="128">
        <v>2058.7849999999999</v>
      </c>
      <c r="K66" s="128">
        <v>2059.9450000000002</v>
      </c>
      <c r="L66" s="128">
        <v>4470.8270000000002</v>
      </c>
      <c r="M66" s="128">
        <v>657.11400000000003</v>
      </c>
      <c r="N66" s="128">
        <v>657.37400000000002</v>
      </c>
      <c r="O66" s="128">
        <v>2063.2660000000001</v>
      </c>
      <c r="P66" s="128">
        <v>2080.1410000000001</v>
      </c>
      <c r="Q66" s="128">
        <v>2096.66</v>
      </c>
      <c r="R66" s="128">
        <v>21373.007000000001</v>
      </c>
      <c r="S66" s="128">
        <f t="shared" si="62"/>
        <v>0</v>
      </c>
      <c r="T66" s="114">
        <f t="shared" si="63"/>
        <v>100</v>
      </c>
      <c r="U66" s="128">
        <f t="shared" ref="U66:U77" si="78">R66</f>
        <v>21373.007000000001</v>
      </c>
      <c r="V66" s="128">
        <f t="shared" si="64"/>
        <v>0</v>
      </c>
      <c r="W66" s="114">
        <f t="shared" si="65"/>
        <v>100</v>
      </c>
      <c r="X66" s="114">
        <f t="shared" si="66"/>
        <v>91.20103008101114</v>
      </c>
      <c r="Y66" s="128">
        <v>16098.503999999999</v>
      </c>
      <c r="Z66" s="83">
        <f t="shared" si="70"/>
        <v>5274.5030000000024</v>
      </c>
      <c r="AA66" s="84">
        <f t="shared" si="67"/>
        <v>132.76393259895457</v>
      </c>
    </row>
    <row r="67" spans="1:31" s="9" customFormat="1" ht="51.75" x14ac:dyDescent="0.25">
      <c r="A67" s="23">
        <f t="shared" si="58"/>
        <v>13</v>
      </c>
      <c r="B67" s="138" t="s">
        <v>136</v>
      </c>
      <c r="C67" s="95">
        <v>41051200</v>
      </c>
      <c r="D67" s="85">
        <v>0</v>
      </c>
      <c r="E67" s="85">
        <v>2257.1999999999998</v>
      </c>
      <c r="F67" s="128">
        <f t="shared" si="15"/>
        <v>2257.1999999999998</v>
      </c>
      <c r="G67" s="128">
        <v>0</v>
      </c>
      <c r="H67" s="128">
        <v>0</v>
      </c>
      <c r="I67" s="128">
        <v>0</v>
      </c>
      <c r="J67" s="128">
        <v>0</v>
      </c>
      <c r="K67" s="128">
        <v>0</v>
      </c>
      <c r="L67" s="128">
        <v>0</v>
      </c>
      <c r="M67" s="128">
        <v>1977.5</v>
      </c>
      <c r="N67" s="128">
        <v>279.7</v>
      </c>
      <c r="O67" s="128">
        <v>0</v>
      </c>
      <c r="P67" s="128">
        <v>0</v>
      </c>
      <c r="Q67" s="128">
        <v>0</v>
      </c>
      <c r="R67" s="128">
        <v>2257.1999999999998</v>
      </c>
      <c r="S67" s="128">
        <f t="shared" si="62"/>
        <v>0</v>
      </c>
      <c r="T67" s="114">
        <f t="shared" si="63"/>
        <v>100</v>
      </c>
      <c r="U67" s="128">
        <f t="shared" ref="U67:U70" si="79">R67</f>
        <v>2257.1999999999998</v>
      </c>
      <c r="V67" s="128">
        <f t="shared" si="64"/>
        <v>0</v>
      </c>
      <c r="W67" s="114">
        <f t="shared" si="65"/>
        <v>100</v>
      </c>
      <c r="X67" s="114">
        <f t="shared" si="66"/>
        <v>100</v>
      </c>
      <c r="Y67" s="128">
        <v>2395.9980000000005</v>
      </c>
      <c r="Z67" s="83">
        <f t="shared" si="70"/>
        <v>-138.79800000000068</v>
      </c>
      <c r="AA67" s="84">
        <f t="shared" si="67"/>
        <v>94.207090323113761</v>
      </c>
    </row>
    <row r="68" spans="1:31" s="9" customFormat="1" ht="51.75" x14ac:dyDescent="0.25">
      <c r="A68" s="23">
        <f t="shared" si="58"/>
        <v>14</v>
      </c>
      <c r="B68" s="138" t="s">
        <v>219</v>
      </c>
      <c r="C68" s="95" t="s">
        <v>218</v>
      </c>
      <c r="D68" s="85">
        <v>0</v>
      </c>
      <c r="E68" s="85">
        <v>14655</v>
      </c>
      <c r="F68" s="128">
        <f t="shared" si="15"/>
        <v>14655</v>
      </c>
      <c r="G68" s="128">
        <v>0</v>
      </c>
      <c r="H68" s="128">
        <v>0</v>
      </c>
      <c r="I68" s="128">
        <v>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14655</v>
      </c>
      <c r="Q68" s="128"/>
      <c r="R68" s="128">
        <v>14655</v>
      </c>
      <c r="S68" s="128">
        <f t="shared" si="62"/>
        <v>0</v>
      </c>
      <c r="T68" s="114">
        <f t="shared" ref="T68" si="80">F68/R68*100</f>
        <v>100</v>
      </c>
      <c r="U68" s="128">
        <f t="shared" ref="U68" si="81">R68</f>
        <v>14655</v>
      </c>
      <c r="V68" s="128">
        <f t="shared" ref="V68" si="82">F68-U68</f>
        <v>0</v>
      </c>
      <c r="W68" s="114">
        <f t="shared" ref="W68" si="83">F68/U68*100</f>
        <v>100</v>
      </c>
      <c r="X68" s="114">
        <f t="shared" ref="X68" si="84">F68/E68*100</f>
        <v>100</v>
      </c>
      <c r="Y68" s="128"/>
      <c r="Z68" s="83">
        <f t="shared" ref="Z68:Z72" si="85">F68-Y68</f>
        <v>14655</v>
      </c>
      <c r="AA68" s="84"/>
    </row>
    <row r="69" spans="1:31" s="9" customFormat="1" ht="51.75" x14ac:dyDescent="0.25">
      <c r="A69" s="23">
        <f t="shared" si="58"/>
        <v>15</v>
      </c>
      <c r="B69" s="138" t="s">
        <v>173</v>
      </c>
      <c r="C69" s="95" t="s">
        <v>174</v>
      </c>
      <c r="D69" s="85">
        <v>0</v>
      </c>
      <c r="E69" s="85">
        <v>755.755</v>
      </c>
      <c r="F69" s="128">
        <f t="shared" si="15"/>
        <v>755.755</v>
      </c>
      <c r="G69" s="128">
        <v>0</v>
      </c>
      <c r="H69" s="128">
        <v>0</v>
      </c>
      <c r="I69" s="128">
        <v>0</v>
      </c>
      <c r="J69" s="128">
        <v>0</v>
      </c>
      <c r="K69" s="128">
        <v>0</v>
      </c>
      <c r="L69" s="128">
        <v>0</v>
      </c>
      <c r="M69" s="128">
        <v>755.755</v>
      </c>
      <c r="N69" s="128">
        <v>0</v>
      </c>
      <c r="O69" s="128">
        <v>0</v>
      </c>
      <c r="P69" s="128">
        <v>0</v>
      </c>
      <c r="Q69" s="128">
        <v>0</v>
      </c>
      <c r="R69" s="128">
        <v>755.755</v>
      </c>
      <c r="S69" s="128">
        <f t="shared" si="62"/>
        <v>0</v>
      </c>
      <c r="T69" s="114">
        <f t="shared" si="63"/>
        <v>100</v>
      </c>
      <c r="U69" s="128">
        <f t="shared" si="79"/>
        <v>755.755</v>
      </c>
      <c r="V69" s="128">
        <f t="shared" si="64"/>
        <v>0</v>
      </c>
      <c r="W69" s="114">
        <f t="shared" si="65"/>
        <v>100</v>
      </c>
      <c r="X69" s="114">
        <f t="shared" si="66"/>
        <v>100</v>
      </c>
      <c r="Y69" s="128">
        <v>2073.1129999999998</v>
      </c>
      <c r="Z69" s="83">
        <f t="shared" si="85"/>
        <v>-1317.3579999999997</v>
      </c>
      <c r="AA69" s="84">
        <f t="shared" ref="AA69:AA71" si="86">F69/Y69*100</f>
        <v>36.455079872635984</v>
      </c>
    </row>
    <row r="70" spans="1:31" s="9" customFormat="1" ht="51.75" x14ac:dyDescent="0.25">
      <c r="A70" s="23">
        <f t="shared" si="58"/>
        <v>16</v>
      </c>
      <c r="B70" s="138" t="s">
        <v>182</v>
      </c>
      <c r="C70" s="95">
        <v>41057700</v>
      </c>
      <c r="D70" s="85">
        <v>0</v>
      </c>
      <c r="E70" s="85">
        <v>51.972000000000001</v>
      </c>
      <c r="F70" s="128">
        <f t="shared" si="15"/>
        <v>51.972000000000001</v>
      </c>
      <c r="G70" s="128">
        <v>0</v>
      </c>
      <c r="H70" s="128">
        <v>0</v>
      </c>
      <c r="I70" s="128">
        <v>0</v>
      </c>
      <c r="J70" s="128">
        <v>20.788</v>
      </c>
      <c r="K70" s="128">
        <v>10.395</v>
      </c>
      <c r="L70" s="128">
        <v>10.395</v>
      </c>
      <c r="M70" s="128">
        <v>10.394</v>
      </c>
      <c r="N70" s="128">
        <v>0</v>
      </c>
      <c r="O70" s="128">
        <v>0</v>
      </c>
      <c r="P70" s="128">
        <v>0</v>
      </c>
      <c r="Q70" s="128">
        <v>0</v>
      </c>
      <c r="R70" s="128">
        <v>51.972000000000001</v>
      </c>
      <c r="S70" s="128">
        <f t="shared" si="62"/>
        <v>0</v>
      </c>
      <c r="T70" s="114">
        <f t="shared" si="63"/>
        <v>100</v>
      </c>
      <c r="U70" s="128">
        <f t="shared" si="79"/>
        <v>51.972000000000001</v>
      </c>
      <c r="V70" s="128">
        <f t="shared" si="64"/>
        <v>0</v>
      </c>
      <c r="W70" s="114">
        <f t="shared" si="65"/>
        <v>100</v>
      </c>
      <c r="X70" s="114">
        <f t="shared" si="66"/>
        <v>100</v>
      </c>
      <c r="Y70" s="128">
        <v>0</v>
      </c>
      <c r="Z70" s="83">
        <f t="shared" si="85"/>
        <v>51.972000000000001</v>
      </c>
      <c r="AA70" s="84"/>
    </row>
    <row r="71" spans="1:31" s="9" customFormat="1" ht="34.5" x14ac:dyDescent="0.25">
      <c r="A71" s="23">
        <f t="shared" si="58"/>
        <v>17</v>
      </c>
      <c r="B71" s="138" t="s">
        <v>197</v>
      </c>
      <c r="C71" s="95" t="s">
        <v>198</v>
      </c>
      <c r="D71" s="85">
        <v>0</v>
      </c>
      <c r="E71" s="85">
        <v>0</v>
      </c>
      <c r="F71" s="128">
        <f t="shared" si="15"/>
        <v>0</v>
      </c>
      <c r="G71" s="128">
        <v>0</v>
      </c>
      <c r="H71" s="128">
        <v>0</v>
      </c>
      <c r="I71" s="128">
        <v>0</v>
      </c>
      <c r="J71" s="128">
        <v>0</v>
      </c>
      <c r="K71" s="128">
        <v>0</v>
      </c>
      <c r="L71" s="128">
        <v>0</v>
      </c>
      <c r="M71" s="128">
        <v>0</v>
      </c>
      <c r="N71" s="128">
        <v>0</v>
      </c>
      <c r="O71" s="128">
        <v>0</v>
      </c>
      <c r="P71" s="128">
        <v>0</v>
      </c>
      <c r="Q71" s="128">
        <v>0</v>
      </c>
      <c r="R71" s="128"/>
      <c r="S71" s="128">
        <f t="shared" ref="S71:S72" si="87">F71-R71</f>
        <v>0</v>
      </c>
      <c r="T71" s="114"/>
      <c r="U71" s="128">
        <f t="shared" ref="U71:U72" si="88">R71</f>
        <v>0</v>
      </c>
      <c r="V71" s="128">
        <f t="shared" ref="V71:V72" si="89">F71-U71</f>
        <v>0</v>
      </c>
      <c r="W71" s="114"/>
      <c r="X71" s="114"/>
      <c r="Y71" s="128">
        <v>3588.8999999999996</v>
      </c>
      <c r="Z71" s="83">
        <f t="shared" si="85"/>
        <v>-3588.8999999999996</v>
      </c>
      <c r="AA71" s="84">
        <f t="shared" si="86"/>
        <v>0</v>
      </c>
    </row>
    <row r="72" spans="1:31" s="9" customFormat="1" ht="69" x14ac:dyDescent="0.25">
      <c r="A72" s="23">
        <f t="shared" si="58"/>
        <v>18</v>
      </c>
      <c r="B72" s="138" t="s">
        <v>234</v>
      </c>
      <c r="C72" s="95" t="s">
        <v>233</v>
      </c>
      <c r="D72" s="85">
        <v>0</v>
      </c>
      <c r="E72" s="85">
        <v>559.55200000000002</v>
      </c>
      <c r="F72" s="128">
        <f t="shared" si="15"/>
        <v>559.55200000000002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559.55200000000002</v>
      </c>
      <c r="R72" s="128">
        <v>559.55200000000002</v>
      </c>
      <c r="S72" s="128">
        <f t="shared" si="87"/>
        <v>0</v>
      </c>
      <c r="T72" s="114">
        <f t="shared" ref="T72" si="90">F72/R72*100</f>
        <v>100</v>
      </c>
      <c r="U72" s="128">
        <f t="shared" si="88"/>
        <v>559.55200000000002</v>
      </c>
      <c r="V72" s="128">
        <f t="shared" si="89"/>
        <v>0</v>
      </c>
      <c r="W72" s="114">
        <f t="shared" ref="W72" si="91">F72/U72*100</f>
        <v>100</v>
      </c>
      <c r="X72" s="114">
        <f t="shared" ref="X72" si="92">F72/E72*100</f>
        <v>100</v>
      </c>
      <c r="Y72" s="128"/>
      <c r="Z72" s="83">
        <f t="shared" si="85"/>
        <v>559.55200000000002</v>
      </c>
      <c r="AA72" s="84"/>
    </row>
    <row r="73" spans="1:31" s="9" customFormat="1" ht="23.25" x14ac:dyDescent="0.25">
      <c r="A73" s="23">
        <f t="shared" si="58"/>
        <v>19</v>
      </c>
      <c r="B73" s="139" t="s">
        <v>137</v>
      </c>
      <c r="C73" s="95" t="s">
        <v>104</v>
      </c>
      <c r="D73" s="85">
        <f>SUM(D74:D82)</f>
        <v>1982.317</v>
      </c>
      <c r="E73" s="85">
        <f>SUM(E74:E82)</f>
        <v>12659.811000000003</v>
      </c>
      <c r="F73" s="128">
        <f t="shared" si="15"/>
        <v>9850.0550000000003</v>
      </c>
      <c r="G73" s="128">
        <f t="shared" ref="G73:R73" si="93">SUM(G74:G82)</f>
        <v>0</v>
      </c>
      <c r="H73" s="128">
        <f t="shared" si="93"/>
        <v>129.971</v>
      </c>
      <c r="I73" s="128">
        <f t="shared" si="93"/>
        <v>331.63199999999995</v>
      </c>
      <c r="J73" s="128">
        <f t="shared" si="93"/>
        <v>289.63200000000001</v>
      </c>
      <c r="K73" s="128">
        <f t="shared" si="93"/>
        <v>207.55799999999999</v>
      </c>
      <c r="L73" s="128">
        <f t="shared" si="93"/>
        <v>226.85399999999998</v>
      </c>
      <c r="M73" s="128">
        <f t="shared" si="93"/>
        <v>369.83200000000005</v>
      </c>
      <c r="N73" s="128">
        <f t="shared" si="93"/>
        <v>97.296000000000006</v>
      </c>
      <c r="O73" s="128">
        <f t="shared" si="93"/>
        <v>475.15999999999997</v>
      </c>
      <c r="P73" s="128">
        <f t="shared" si="93"/>
        <v>414.32200000000006</v>
      </c>
      <c r="Q73" s="128">
        <f t="shared" si="93"/>
        <v>7307.7980000000007</v>
      </c>
      <c r="R73" s="128">
        <f t="shared" si="93"/>
        <v>12461.869000000001</v>
      </c>
      <c r="S73" s="128">
        <f t="shared" ref="S73:S83" si="94">F73-R73</f>
        <v>-2611.8140000000003</v>
      </c>
      <c r="T73" s="114">
        <f>F73/R73*100</f>
        <v>79.041554681725515</v>
      </c>
      <c r="U73" s="128">
        <f t="shared" si="78"/>
        <v>12461.869000000001</v>
      </c>
      <c r="V73" s="128">
        <f t="shared" si="64"/>
        <v>-2611.8140000000003</v>
      </c>
      <c r="W73" s="114">
        <f>F73/U73*100</f>
        <v>79.041554681725515</v>
      </c>
      <c r="X73" s="114">
        <f>F73/E73*100</f>
        <v>77.805703418479126</v>
      </c>
      <c r="Y73" s="128">
        <f>SUM(Y74:Y82)</f>
        <v>5314.9639999999999</v>
      </c>
      <c r="Z73" s="83">
        <f t="shared" si="70"/>
        <v>4535.0910000000003</v>
      </c>
      <c r="AA73" s="84">
        <f>F73/Y73*100</f>
        <v>185.32684322979424</v>
      </c>
      <c r="AB73" s="128"/>
      <c r="AC73" s="128"/>
    </row>
    <row r="74" spans="1:31" s="126" customFormat="1" ht="34.5" x14ac:dyDescent="0.25">
      <c r="A74" s="125" t="s">
        <v>235</v>
      </c>
      <c r="B74" s="140" t="s">
        <v>138</v>
      </c>
      <c r="C74" s="127"/>
      <c r="D74" s="132">
        <v>105</v>
      </c>
      <c r="E74" s="132">
        <v>32.238999999999997</v>
      </c>
      <c r="F74" s="129">
        <f t="shared" si="15"/>
        <v>17.239000000000001</v>
      </c>
      <c r="G74" s="129">
        <v>0</v>
      </c>
      <c r="H74" s="129">
        <v>3.7240000000000002</v>
      </c>
      <c r="I74" s="129">
        <v>0</v>
      </c>
      <c r="J74" s="129">
        <v>0</v>
      </c>
      <c r="K74" s="129">
        <v>0</v>
      </c>
      <c r="L74" s="129">
        <v>2.9689999999999999</v>
      </c>
      <c r="M74" s="129">
        <v>7.4480000000000004</v>
      </c>
      <c r="N74" s="129">
        <v>0</v>
      </c>
      <c r="O74" s="129">
        <v>0</v>
      </c>
      <c r="P74" s="129">
        <v>3.0979999999999999</v>
      </c>
      <c r="Q74" s="129"/>
      <c r="R74" s="129">
        <v>23.23</v>
      </c>
      <c r="S74" s="129">
        <f t="shared" si="94"/>
        <v>-5.9909999999999997</v>
      </c>
      <c r="T74" s="115">
        <f>F74/R74*100</f>
        <v>74.210073181231166</v>
      </c>
      <c r="U74" s="129">
        <f t="shared" si="78"/>
        <v>23.23</v>
      </c>
      <c r="V74" s="129">
        <f t="shared" si="64"/>
        <v>-5.9909999999999997</v>
      </c>
      <c r="W74" s="115">
        <f>F74/U74*100</f>
        <v>74.210073181231166</v>
      </c>
      <c r="X74" s="115">
        <f>F74/E74*100</f>
        <v>53.472502248829066</v>
      </c>
      <c r="Y74" s="129">
        <v>23.207999999999998</v>
      </c>
      <c r="Z74" s="130">
        <f t="shared" si="70"/>
        <v>-5.9689999999999976</v>
      </c>
      <c r="AA74" s="131">
        <f>F74/Y74*100</f>
        <v>74.280420544639796</v>
      </c>
    </row>
    <row r="75" spans="1:31" s="126" customFormat="1" ht="34.5" x14ac:dyDescent="0.25">
      <c r="A75" s="125" t="s">
        <v>236</v>
      </c>
      <c r="B75" s="140" t="s">
        <v>139</v>
      </c>
      <c r="C75" s="127"/>
      <c r="D75" s="132">
        <v>1246.7</v>
      </c>
      <c r="E75" s="132">
        <v>1246.7</v>
      </c>
      <c r="F75" s="129">
        <f t="shared" si="15"/>
        <v>1057.7670000000001</v>
      </c>
      <c r="G75" s="129">
        <v>0</v>
      </c>
      <c r="H75" s="129">
        <v>58.584000000000003</v>
      </c>
      <c r="I75" s="129">
        <v>65.713999999999999</v>
      </c>
      <c r="J75" s="129">
        <v>117.73099999999999</v>
      </c>
      <c r="K75" s="129">
        <v>139.89500000000001</v>
      </c>
      <c r="L75" s="129">
        <v>138.642</v>
      </c>
      <c r="M75" s="129">
        <v>47.179000000000002</v>
      </c>
      <c r="N75" s="129">
        <v>97.296000000000006</v>
      </c>
      <c r="O75" s="129">
        <v>65.713999999999999</v>
      </c>
      <c r="P75" s="129">
        <v>153.46100000000001</v>
      </c>
      <c r="Q75" s="129">
        <v>173.55099999999999</v>
      </c>
      <c r="R75" s="129">
        <v>1057.7670000000001</v>
      </c>
      <c r="S75" s="129">
        <f t="shared" si="94"/>
        <v>0</v>
      </c>
      <c r="T75" s="115">
        <f>F75/R75*100</f>
        <v>100</v>
      </c>
      <c r="U75" s="129">
        <f t="shared" si="78"/>
        <v>1057.7670000000001</v>
      </c>
      <c r="V75" s="129">
        <f t="shared" si="64"/>
        <v>0</v>
      </c>
      <c r="W75" s="115">
        <f>F75/U75*100</f>
        <v>100</v>
      </c>
      <c r="X75" s="115">
        <f>F75/E75*100</f>
        <v>84.845351728563415</v>
      </c>
      <c r="Y75" s="129">
        <v>1186.9669999999999</v>
      </c>
      <c r="Z75" s="130">
        <f t="shared" si="70"/>
        <v>-129.19999999999982</v>
      </c>
      <c r="AA75" s="131">
        <f>F75/Y75*100</f>
        <v>89.115114405034021</v>
      </c>
    </row>
    <row r="76" spans="1:31" s="126" customFormat="1" ht="51.75" x14ac:dyDescent="0.25">
      <c r="A76" s="125" t="s">
        <v>237</v>
      </c>
      <c r="B76" s="140" t="s">
        <v>140</v>
      </c>
      <c r="C76" s="127"/>
      <c r="D76" s="132">
        <v>292.3</v>
      </c>
      <c r="E76" s="132">
        <v>365.06099999999998</v>
      </c>
      <c r="F76" s="129">
        <f t="shared" si="15"/>
        <v>365.06099999999992</v>
      </c>
      <c r="G76" s="129">
        <v>0</v>
      </c>
      <c r="H76" s="129">
        <v>0</v>
      </c>
      <c r="I76" s="129">
        <v>146.136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9">
        <f>285.044-138.88</f>
        <v>146.16399999999999</v>
      </c>
      <c r="P76" s="129"/>
      <c r="Q76" s="129">
        <v>72.760999999999996</v>
      </c>
      <c r="R76" s="129">
        <v>365.06099999999998</v>
      </c>
      <c r="S76" s="129">
        <f t="shared" si="94"/>
        <v>0</v>
      </c>
      <c r="T76" s="115">
        <f>F76/R76*100</f>
        <v>99.999999999999986</v>
      </c>
      <c r="U76" s="129">
        <f t="shared" si="78"/>
        <v>365.06099999999998</v>
      </c>
      <c r="V76" s="129">
        <f t="shared" si="64"/>
        <v>0</v>
      </c>
      <c r="W76" s="115">
        <f>F76/U76*100</f>
        <v>99.999999999999986</v>
      </c>
      <c r="X76" s="115">
        <f>F76/E76*100</f>
        <v>99.999999999999986</v>
      </c>
      <c r="Y76" s="129">
        <v>292.29999999999995</v>
      </c>
      <c r="Z76" s="130">
        <f t="shared" si="70"/>
        <v>72.760999999999967</v>
      </c>
      <c r="AA76" s="131">
        <f>F76/Y76*100</f>
        <v>124.89257612042421</v>
      </c>
    </row>
    <row r="77" spans="1:31" s="126" customFormat="1" ht="23.25" x14ac:dyDescent="0.25">
      <c r="A77" s="125" t="s">
        <v>238</v>
      </c>
      <c r="B77" s="140" t="s">
        <v>232</v>
      </c>
      <c r="C77" s="127"/>
      <c r="D77" s="132">
        <v>0</v>
      </c>
      <c r="E77" s="132">
        <v>4243.6450000000004</v>
      </c>
      <c r="F77" s="129">
        <f t="shared" si="15"/>
        <v>2121.8220000000001</v>
      </c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>
        <v>2121.8220000000001</v>
      </c>
      <c r="R77" s="129">
        <v>4243.6450000000004</v>
      </c>
      <c r="S77" s="129">
        <f t="shared" ref="S77:S79" si="95">F77-R77</f>
        <v>-2121.8230000000003</v>
      </c>
      <c r="T77" s="115">
        <f t="shared" ref="T77:T79" si="96">F77/R77*100</f>
        <v>49.999988217676076</v>
      </c>
      <c r="U77" s="129">
        <f t="shared" si="78"/>
        <v>4243.6450000000004</v>
      </c>
      <c r="V77" s="129">
        <f t="shared" si="64"/>
        <v>-2121.8230000000003</v>
      </c>
      <c r="W77" s="115">
        <f t="shared" ref="W77:W79" si="97">F77/U77*100</f>
        <v>49.999988217676076</v>
      </c>
      <c r="X77" s="115">
        <f t="shared" ref="X77:X79" si="98">F77/E77*100</f>
        <v>49.999988217676076</v>
      </c>
      <c r="Y77" s="129"/>
      <c r="Z77" s="130">
        <f t="shared" ref="Z77:Z82" si="99">F77-Y77</f>
        <v>2121.8220000000001</v>
      </c>
      <c r="AA77" s="131"/>
    </row>
    <row r="78" spans="1:31" s="126" customFormat="1" ht="51.75" x14ac:dyDescent="0.25">
      <c r="A78" s="125" t="s">
        <v>239</v>
      </c>
      <c r="B78" s="140" t="s">
        <v>181</v>
      </c>
      <c r="C78" s="127"/>
      <c r="D78" s="132">
        <v>0</v>
      </c>
      <c r="E78" s="132">
        <v>0</v>
      </c>
      <c r="F78" s="129">
        <f t="shared" si="15"/>
        <v>0</v>
      </c>
      <c r="G78" s="129">
        <v>0</v>
      </c>
      <c r="H78" s="129">
        <v>0</v>
      </c>
      <c r="I78" s="129">
        <v>0</v>
      </c>
      <c r="J78" s="129">
        <v>0</v>
      </c>
      <c r="K78" s="129">
        <v>0</v>
      </c>
      <c r="L78" s="129">
        <v>0</v>
      </c>
      <c r="M78" s="129">
        <v>0</v>
      </c>
      <c r="N78" s="129">
        <v>0</v>
      </c>
      <c r="O78" s="129">
        <v>0</v>
      </c>
      <c r="P78" s="129">
        <v>0</v>
      </c>
      <c r="Q78" s="129">
        <v>0</v>
      </c>
      <c r="R78" s="129">
        <v>0</v>
      </c>
      <c r="S78" s="129">
        <f t="shared" si="95"/>
        <v>0</v>
      </c>
      <c r="T78" s="115"/>
      <c r="U78" s="129">
        <f t="shared" ref="U78:U79" si="100">R78</f>
        <v>0</v>
      </c>
      <c r="V78" s="129">
        <f t="shared" si="64"/>
        <v>0</v>
      </c>
      <c r="W78" s="115"/>
      <c r="X78" s="115"/>
      <c r="Y78" s="129">
        <v>2500.0000000000005</v>
      </c>
      <c r="Z78" s="130">
        <f t="shared" si="99"/>
        <v>-2500.0000000000005</v>
      </c>
      <c r="AA78" s="131">
        <f t="shared" ref="AA78:AA81" si="101">F78/Y78*100</f>
        <v>0</v>
      </c>
    </row>
    <row r="79" spans="1:31" s="126" customFormat="1" ht="34.5" x14ac:dyDescent="0.25">
      <c r="A79" s="125" t="s">
        <v>240</v>
      </c>
      <c r="B79" s="140" t="s">
        <v>220</v>
      </c>
      <c r="C79" s="127"/>
      <c r="D79" s="132">
        <v>0</v>
      </c>
      <c r="E79" s="132">
        <v>5011.6000000000004</v>
      </c>
      <c r="F79" s="129">
        <f t="shared" si="15"/>
        <v>4527.6000000000004</v>
      </c>
      <c r="G79" s="129">
        <v>0</v>
      </c>
      <c r="H79" s="129">
        <v>0</v>
      </c>
      <c r="I79" s="129">
        <v>0</v>
      </c>
      <c r="J79" s="129">
        <v>0</v>
      </c>
      <c r="K79" s="129">
        <v>0</v>
      </c>
      <c r="L79" s="129">
        <v>0</v>
      </c>
      <c r="M79" s="129">
        <v>0</v>
      </c>
      <c r="N79" s="129">
        <v>0</v>
      </c>
      <c r="O79" s="129">
        <v>0</v>
      </c>
      <c r="P79" s="129">
        <v>0</v>
      </c>
      <c r="Q79" s="129">
        <v>4527.6000000000004</v>
      </c>
      <c r="R79" s="129">
        <v>5011.6000000000004</v>
      </c>
      <c r="S79" s="129">
        <f t="shared" si="95"/>
        <v>-484</v>
      </c>
      <c r="T79" s="115">
        <f t="shared" si="96"/>
        <v>90.342405618964008</v>
      </c>
      <c r="U79" s="129">
        <f t="shared" si="100"/>
        <v>5011.6000000000004</v>
      </c>
      <c r="V79" s="129">
        <f t="shared" si="64"/>
        <v>-484</v>
      </c>
      <c r="W79" s="115">
        <f t="shared" si="97"/>
        <v>90.342405618964008</v>
      </c>
      <c r="X79" s="115">
        <f t="shared" si="98"/>
        <v>90.342405618964008</v>
      </c>
      <c r="Y79" s="129"/>
      <c r="Z79" s="130">
        <f t="shared" si="99"/>
        <v>4527.6000000000004</v>
      </c>
      <c r="AA79" s="131"/>
    </row>
    <row r="80" spans="1:31" s="126" customFormat="1" ht="51.75" x14ac:dyDescent="0.25">
      <c r="A80" s="125" t="s">
        <v>241</v>
      </c>
      <c r="B80" s="140" t="s">
        <v>150</v>
      </c>
      <c r="C80" s="127"/>
      <c r="D80" s="132">
        <v>338.31700000000001</v>
      </c>
      <c r="E80" s="132">
        <v>338.31700000000001</v>
      </c>
      <c r="F80" s="129">
        <f>SUM(G80:Q80)</f>
        <v>338.31700000000001</v>
      </c>
      <c r="G80" s="129">
        <v>0</v>
      </c>
      <c r="H80" s="129">
        <v>67.662999999999997</v>
      </c>
      <c r="I80" s="129">
        <v>67.662999999999997</v>
      </c>
      <c r="J80" s="129">
        <v>67.662999999999997</v>
      </c>
      <c r="K80" s="129">
        <v>67.662999999999997</v>
      </c>
      <c r="L80" s="129">
        <v>0</v>
      </c>
      <c r="M80" s="129">
        <v>0</v>
      </c>
      <c r="N80" s="129">
        <v>0</v>
      </c>
      <c r="O80" s="129">
        <v>67.665000000000006</v>
      </c>
      <c r="P80" s="129"/>
      <c r="Q80" s="129"/>
      <c r="R80" s="129">
        <v>338.31700000000001</v>
      </c>
      <c r="S80" s="129">
        <f t="shared" si="94"/>
        <v>0</v>
      </c>
      <c r="T80" s="115">
        <f>F80/R80*100</f>
        <v>100</v>
      </c>
      <c r="U80" s="129">
        <f>R80</f>
        <v>338.31700000000001</v>
      </c>
      <c r="V80" s="129">
        <f t="shared" si="64"/>
        <v>0</v>
      </c>
      <c r="W80" s="115">
        <f>F80/U80*100</f>
        <v>100</v>
      </c>
      <c r="X80" s="115">
        <f>F80/E80*100</f>
        <v>100</v>
      </c>
      <c r="Y80" s="129">
        <v>88.771000000000001</v>
      </c>
      <c r="Z80" s="130">
        <f t="shared" si="99"/>
        <v>249.54599999999999</v>
      </c>
      <c r="AA80" s="131">
        <f t="shared" si="101"/>
        <v>381.11207488932195</v>
      </c>
    </row>
    <row r="81" spans="1:32" s="126" customFormat="1" ht="51.75" x14ac:dyDescent="0.25">
      <c r="A81" s="125" t="s">
        <v>242</v>
      </c>
      <c r="B81" s="140" t="s">
        <v>176</v>
      </c>
      <c r="C81" s="127"/>
      <c r="D81" s="132">
        <v>0</v>
      </c>
      <c r="E81" s="132">
        <v>1199.7190000000001</v>
      </c>
      <c r="F81" s="129">
        <f t="shared" ref="F81" si="102">SUM(G81:Q81)</f>
        <v>1199.7190000000001</v>
      </c>
      <c r="G81" s="129">
        <v>0</v>
      </c>
      <c r="H81" s="129">
        <v>0</v>
      </c>
      <c r="I81" s="129">
        <v>52.119</v>
      </c>
      <c r="J81" s="129">
        <f>52.119+52.119</f>
        <v>104.238</v>
      </c>
      <c r="K81" s="129">
        <v>0</v>
      </c>
      <c r="L81" s="129">
        <v>0</v>
      </c>
      <c r="M81" s="129">
        <f>263.086+52.119</f>
        <v>315.20500000000004</v>
      </c>
      <c r="N81" s="129">
        <v>0</v>
      </c>
      <c r="O81" s="129">
        <v>195.61699999999999</v>
      </c>
      <c r="P81" s="129">
        <v>172.52</v>
      </c>
      <c r="Q81" s="129">
        <f>142.896+217.124</f>
        <v>360.02</v>
      </c>
      <c r="R81" s="129">
        <v>1199.7190000000001</v>
      </c>
      <c r="S81" s="129">
        <f t="shared" si="94"/>
        <v>0</v>
      </c>
      <c r="T81" s="115">
        <f>F81/R81*100</f>
        <v>100</v>
      </c>
      <c r="U81" s="129">
        <f>R81</f>
        <v>1199.7190000000001</v>
      </c>
      <c r="V81" s="129">
        <f t="shared" si="64"/>
        <v>0</v>
      </c>
      <c r="W81" s="115">
        <f>F81/U81*100</f>
        <v>100</v>
      </c>
      <c r="X81" s="115">
        <f>F81/E81*100</f>
        <v>100</v>
      </c>
      <c r="Y81" s="129">
        <v>1223.7179999999998</v>
      </c>
      <c r="Z81" s="130">
        <f t="shared" si="99"/>
        <v>-23.998999999999796</v>
      </c>
      <c r="AA81" s="131">
        <f t="shared" si="101"/>
        <v>98.038845551017488</v>
      </c>
    </row>
    <row r="82" spans="1:32" s="126" customFormat="1" ht="69" x14ac:dyDescent="0.25">
      <c r="A82" s="125" t="s">
        <v>243</v>
      </c>
      <c r="B82" s="140" t="s">
        <v>177</v>
      </c>
      <c r="C82" s="127"/>
      <c r="D82" s="132">
        <v>0</v>
      </c>
      <c r="E82" s="132">
        <v>222.53</v>
      </c>
      <c r="F82" s="129">
        <f>SUM(G82:Q82)</f>
        <v>222.52999999999997</v>
      </c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85.242999999999995</v>
      </c>
      <c r="M82" s="129">
        <v>0</v>
      </c>
      <c r="N82" s="129">
        <v>0</v>
      </c>
      <c r="O82" s="129">
        <v>0</v>
      </c>
      <c r="P82" s="129">
        <v>85.242999999999995</v>
      </c>
      <c r="Q82" s="129">
        <v>52.043999999999997</v>
      </c>
      <c r="R82" s="129">
        <v>222.53</v>
      </c>
      <c r="S82" s="129">
        <f t="shared" si="94"/>
        <v>0</v>
      </c>
      <c r="T82" s="115">
        <f>F82/R82*100</f>
        <v>99.999999999999986</v>
      </c>
      <c r="U82" s="129">
        <f t="shared" ref="U82" si="103">R82</f>
        <v>222.53</v>
      </c>
      <c r="V82" s="129">
        <f t="shared" si="64"/>
        <v>0</v>
      </c>
      <c r="W82" s="115">
        <f>F82/U82*100</f>
        <v>99.999999999999986</v>
      </c>
      <c r="X82" s="115">
        <f>F82/E82*100</f>
        <v>99.999999999999986</v>
      </c>
      <c r="Y82" s="129">
        <v>0</v>
      </c>
      <c r="Z82" s="130">
        <f t="shared" si="99"/>
        <v>222.52999999999997</v>
      </c>
      <c r="AA82" s="131"/>
    </row>
    <row r="83" spans="1:32" s="39" customFormat="1" ht="37.5" customHeight="1" x14ac:dyDescent="0.3">
      <c r="A83" s="170"/>
      <c r="B83" s="40" t="s">
        <v>29</v>
      </c>
      <c r="C83" s="171"/>
      <c r="D83" s="38">
        <f>D87+D86+D85</f>
        <v>904503.46699999995</v>
      </c>
      <c r="E83" s="38">
        <f>E87+E86+E85</f>
        <v>1157575.5440000002</v>
      </c>
      <c r="F83" s="38">
        <f t="shared" si="15"/>
        <v>1064482.0449999999</v>
      </c>
      <c r="G83" s="38">
        <f t="shared" ref="G83:Q83" si="104">G87+G86+G85</f>
        <v>65509.462</v>
      </c>
      <c r="H83" s="38">
        <f t="shared" ref="H83:P83" si="105">H87+H86+H85</f>
        <v>66194.952000000005</v>
      </c>
      <c r="I83" s="38">
        <f t="shared" si="105"/>
        <v>70696.006999999998</v>
      </c>
      <c r="J83" s="38">
        <f t="shared" si="105"/>
        <v>81160.876000000004</v>
      </c>
      <c r="K83" s="38">
        <f t="shared" si="105"/>
        <v>79552.297999999995</v>
      </c>
      <c r="L83" s="38">
        <f t="shared" si="105"/>
        <v>173381.59400000001</v>
      </c>
      <c r="M83" s="38">
        <f t="shared" si="105"/>
        <v>131235.386</v>
      </c>
      <c r="N83" s="38">
        <f t="shared" si="105"/>
        <v>84487.283999999985</v>
      </c>
      <c r="O83" s="38">
        <f t="shared" si="105"/>
        <v>89891.656000000003</v>
      </c>
      <c r="P83" s="38">
        <f t="shared" si="105"/>
        <v>110433.67</v>
      </c>
      <c r="Q83" s="38">
        <f t="shared" si="104"/>
        <v>111938.86</v>
      </c>
      <c r="R83" s="38">
        <f>R87+R86+R85</f>
        <v>1067093.8590000002</v>
      </c>
      <c r="S83" s="38">
        <f t="shared" si="94"/>
        <v>-2611.8140000002459</v>
      </c>
      <c r="T83" s="112">
        <f>F83/R83*100</f>
        <v>99.75524046193577</v>
      </c>
      <c r="U83" s="38">
        <f>U87+U86+U85</f>
        <v>1043515.059</v>
      </c>
      <c r="V83" s="38">
        <f t="shared" si="64"/>
        <v>20966.985999999917</v>
      </c>
      <c r="W83" s="112">
        <f>F83/U83*100</f>
        <v>102.00926530184363</v>
      </c>
      <c r="X83" s="112">
        <f>F83/E83*100</f>
        <v>91.957889963853603</v>
      </c>
      <c r="Y83" s="38">
        <f>Y87+Y86+Y85</f>
        <v>818811.25400000019</v>
      </c>
      <c r="Z83" s="62">
        <f t="shared" si="70"/>
        <v>245670.79099999974</v>
      </c>
      <c r="AA83" s="63">
        <f>F83/Y83*100</f>
        <v>130.00334812203249</v>
      </c>
    </row>
    <row r="84" spans="1:32" s="12" customFormat="1" ht="23.25" x14ac:dyDescent="0.25">
      <c r="A84" s="11"/>
      <c r="B84" s="106" t="s">
        <v>92</v>
      </c>
      <c r="C84" s="10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116"/>
      <c r="U84" s="86"/>
      <c r="V84" s="86"/>
      <c r="W84" s="116"/>
      <c r="X84" s="116"/>
      <c r="Y84" s="86"/>
      <c r="Z84" s="62"/>
      <c r="AA84" s="63"/>
    </row>
    <row r="85" spans="1:32" s="12" customFormat="1" ht="22.5" x14ac:dyDescent="0.25">
      <c r="A85" s="11"/>
      <c r="B85" s="147" t="s">
        <v>133</v>
      </c>
      <c r="C85" s="25"/>
      <c r="D85" s="38"/>
      <c r="E85" s="38"/>
      <c r="F85" s="38">
        <f t="shared" si="15"/>
        <v>0</v>
      </c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112"/>
      <c r="U85" s="38"/>
      <c r="V85" s="38">
        <f>F85-U85</f>
        <v>0</v>
      </c>
      <c r="W85" s="112"/>
      <c r="X85" s="112"/>
      <c r="Y85" s="38">
        <f>Y55</f>
        <v>10079.299999999999</v>
      </c>
      <c r="Z85" s="62">
        <f>F85-Y85</f>
        <v>-10079.299999999999</v>
      </c>
      <c r="AA85" s="63">
        <f>F85/Y85*100</f>
        <v>0</v>
      </c>
    </row>
    <row r="86" spans="1:32" s="12" customFormat="1" ht="37.5" customHeight="1" x14ac:dyDescent="0.25">
      <c r="A86" s="11"/>
      <c r="B86" s="147" t="s">
        <v>105</v>
      </c>
      <c r="C86" s="25"/>
      <c r="D86" s="38">
        <f>D61</f>
        <v>0</v>
      </c>
      <c r="E86" s="38">
        <f>E61</f>
        <v>5507.8469999999998</v>
      </c>
      <c r="F86" s="38">
        <f t="shared" si="15"/>
        <v>5507.8469999999998</v>
      </c>
      <c r="G86" s="38">
        <f t="shared" ref="G86:R86" si="106">G61</f>
        <v>0</v>
      </c>
      <c r="H86" s="38">
        <f t="shared" si="106"/>
        <v>561.923</v>
      </c>
      <c r="I86" s="38">
        <f t="shared" si="106"/>
        <v>0</v>
      </c>
      <c r="J86" s="38">
        <f t="shared" si="106"/>
        <v>1564.171</v>
      </c>
      <c r="K86" s="38">
        <f t="shared" si="106"/>
        <v>0</v>
      </c>
      <c r="L86" s="38">
        <f t="shared" si="106"/>
        <v>730.01800000000003</v>
      </c>
      <c r="M86" s="38">
        <f t="shared" si="106"/>
        <v>1194.4839999999999</v>
      </c>
      <c r="N86" s="38">
        <f t="shared" si="106"/>
        <v>372.44799999999998</v>
      </c>
      <c r="O86" s="38">
        <f t="shared" si="106"/>
        <v>355.87</v>
      </c>
      <c r="P86" s="38">
        <f t="shared" si="106"/>
        <v>380.10399999999998</v>
      </c>
      <c r="Q86" s="38">
        <f t="shared" si="106"/>
        <v>348.82900000000001</v>
      </c>
      <c r="R86" s="38">
        <f t="shared" si="106"/>
        <v>5507.8469999999998</v>
      </c>
      <c r="S86" s="38">
        <f>F86-R86</f>
        <v>0</v>
      </c>
      <c r="T86" s="112">
        <f>F86/R86*100</f>
        <v>100</v>
      </c>
      <c r="U86" s="38">
        <f>U61</f>
        <v>5507.8469999999998</v>
      </c>
      <c r="V86" s="38">
        <f>F86-U86</f>
        <v>0</v>
      </c>
      <c r="W86" s="112">
        <f>F86/U86*100</f>
        <v>100</v>
      </c>
      <c r="X86" s="112">
        <f>F86/E86*100</f>
        <v>100</v>
      </c>
      <c r="Y86" s="38">
        <f>Y61</f>
        <v>6010.9319999999998</v>
      </c>
      <c r="Z86" s="62">
        <f>F86-Y86</f>
        <v>-503.08500000000004</v>
      </c>
      <c r="AA86" s="63">
        <f>F86/Y86*100</f>
        <v>91.630499230402208</v>
      </c>
    </row>
    <row r="87" spans="1:32" s="12" customFormat="1" ht="27" customHeight="1" x14ac:dyDescent="0.25">
      <c r="A87" s="11"/>
      <c r="B87" s="147" t="s">
        <v>70</v>
      </c>
      <c r="C87" s="25"/>
      <c r="D87" s="38">
        <f>D88+D89</f>
        <v>904503.46699999995</v>
      </c>
      <c r="E87" s="38">
        <f t="shared" ref="E87" si="107">E88+E89</f>
        <v>1152067.6970000002</v>
      </c>
      <c r="F87" s="38">
        <f t="shared" si="15"/>
        <v>1058974.1980000001</v>
      </c>
      <c r="G87" s="38">
        <f t="shared" ref="G87:O87" si="108">G88+G89</f>
        <v>65509.462</v>
      </c>
      <c r="H87" s="38">
        <f t="shared" si="108"/>
        <v>65633.02900000001</v>
      </c>
      <c r="I87" s="38">
        <f t="shared" si="108"/>
        <v>70696.006999999998</v>
      </c>
      <c r="J87" s="38">
        <f t="shared" si="108"/>
        <v>79596.705000000002</v>
      </c>
      <c r="K87" s="38">
        <f t="shared" si="108"/>
        <v>79552.297999999995</v>
      </c>
      <c r="L87" s="38">
        <f t="shared" si="108"/>
        <v>172651.576</v>
      </c>
      <c r="M87" s="38">
        <f t="shared" si="108"/>
        <v>130040.902</v>
      </c>
      <c r="N87" s="38">
        <f t="shared" si="108"/>
        <v>84114.835999999981</v>
      </c>
      <c r="O87" s="38">
        <f t="shared" si="108"/>
        <v>89535.786000000007</v>
      </c>
      <c r="P87" s="38">
        <f t="shared" ref="P87:Q87" si="109">P88+P89</f>
        <v>110053.56599999999</v>
      </c>
      <c r="Q87" s="38">
        <f t="shared" si="109"/>
        <v>111590.031</v>
      </c>
      <c r="R87" s="38">
        <f t="shared" ref="R87" si="110">R88+R89</f>
        <v>1061586.0120000001</v>
      </c>
      <c r="S87" s="38">
        <f>F87-R87</f>
        <v>-2611.814000000013</v>
      </c>
      <c r="T87" s="112">
        <f>F87/R87*100</f>
        <v>99.753970571345477</v>
      </c>
      <c r="U87" s="38">
        <f t="shared" ref="U87" si="111">U88+U89</f>
        <v>1038007.2120000001</v>
      </c>
      <c r="V87" s="38">
        <f>F87-U87</f>
        <v>20966.986000000034</v>
      </c>
      <c r="W87" s="112">
        <f>F87/U87*100</f>
        <v>102.01992681337941</v>
      </c>
      <c r="X87" s="112">
        <f>F87/E87*100</f>
        <v>91.919441952724071</v>
      </c>
      <c r="Y87" s="38">
        <f>Y88+Y89</f>
        <v>802721.02200000011</v>
      </c>
      <c r="Z87" s="62">
        <f>F87-Y87</f>
        <v>256253.17599999998</v>
      </c>
      <c r="AA87" s="63">
        <f>F87/Y87*100</f>
        <v>131.92306778780235</v>
      </c>
    </row>
    <row r="88" spans="1:32" s="7" customFormat="1" ht="33" customHeight="1" x14ac:dyDescent="0.25">
      <c r="A88" s="13"/>
      <c r="B88" s="16" t="s">
        <v>96</v>
      </c>
      <c r="C88" s="16"/>
      <c r="D88" s="132">
        <f>D59+D58</f>
        <v>879086.1</v>
      </c>
      <c r="E88" s="132">
        <f>E59+E58+E57+E56+E60</f>
        <v>927859.3</v>
      </c>
      <c r="F88" s="132">
        <f t="shared" si="15"/>
        <v>839637.60000000009</v>
      </c>
      <c r="G88" s="132">
        <f t="shared" ref="G88:R88" si="112">G59+G58+G57+G56+G60</f>
        <v>63808.4</v>
      </c>
      <c r="H88" s="132">
        <f t="shared" si="112"/>
        <v>63802.3</v>
      </c>
      <c r="I88" s="132">
        <f t="shared" si="112"/>
        <v>68537.3</v>
      </c>
      <c r="J88" s="132">
        <f t="shared" si="112"/>
        <v>77227.5</v>
      </c>
      <c r="K88" s="132">
        <f t="shared" si="112"/>
        <v>77274.399999999994</v>
      </c>
      <c r="L88" s="132">
        <f t="shared" si="112"/>
        <v>167943.5</v>
      </c>
      <c r="M88" s="132">
        <f t="shared" si="112"/>
        <v>24848</v>
      </c>
      <c r="N88" s="132">
        <f t="shared" si="112"/>
        <v>38332.399999999994</v>
      </c>
      <c r="O88" s="132">
        <f t="shared" si="112"/>
        <v>77596.800000000003</v>
      </c>
      <c r="P88" s="132">
        <f t="shared" si="112"/>
        <v>90722</v>
      </c>
      <c r="Q88" s="132">
        <f t="shared" si="112"/>
        <v>89545</v>
      </c>
      <c r="R88" s="132">
        <f t="shared" si="112"/>
        <v>839637.60000000009</v>
      </c>
      <c r="S88" s="132">
        <f>F88-R88</f>
        <v>0</v>
      </c>
      <c r="T88" s="117">
        <f>F88/R88*100</f>
        <v>100</v>
      </c>
      <c r="U88" s="132">
        <f>U59+U58+U57</f>
        <v>816058.8</v>
      </c>
      <c r="V88" s="132">
        <f>F88-U88</f>
        <v>23578.800000000047</v>
      </c>
      <c r="W88" s="117">
        <f>F88/U88*100</f>
        <v>102.88935062032296</v>
      </c>
      <c r="X88" s="117">
        <f>F88/E88*100</f>
        <v>90.491909710879654</v>
      </c>
      <c r="Y88" s="132">
        <f>Y59</f>
        <v>686939.60000000009</v>
      </c>
      <c r="Z88" s="130">
        <f>F88-Y88</f>
        <v>152698</v>
      </c>
      <c r="AA88" s="131">
        <f>F88/Y88*100</f>
        <v>122.22873743193725</v>
      </c>
    </row>
    <row r="89" spans="1:32" s="7" customFormat="1" ht="33" customHeight="1" x14ac:dyDescent="0.25">
      <c r="A89" s="13"/>
      <c r="B89" s="16" t="s">
        <v>95</v>
      </c>
      <c r="C89" s="16"/>
      <c r="D89" s="132">
        <f>D66+D73</f>
        <v>25417.366999999998</v>
      </c>
      <c r="E89" s="132">
        <f>E66+E73+E70+E64+E63+E62+E67+E69+E71+E68+E65+E72</f>
        <v>224208.39700000003</v>
      </c>
      <c r="F89" s="132">
        <f t="shared" si="15"/>
        <v>219336.59799999997</v>
      </c>
      <c r="G89" s="132">
        <f t="shared" ref="G89:Q89" si="113">G66+G73+G70+G64+G63+G62+G67+G69+G71+G68+G65+G72</f>
        <v>1701.0619999999999</v>
      </c>
      <c r="H89" s="132">
        <f t="shared" si="113"/>
        <v>1830.729</v>
      </c>
      <c r="I89" s="132">
        <f t="shared" si="113"/>
        <v>2158.7069999999999</v>
      </c>
      <c r="J89" s="132">
        <f t="shared" si="113"/>
        <v>2369.2049999999999</v>
      </c>
      <c r="K89" s="132">
        <f t="shared" si="113"/>
        <v>2277.8980000000001</v>
      </c>
      <c r="L89" s="132">
        <f t="shared" si="113"/>
        <v>4708.0760000000009</v>
      </c>
      <c r="M89" s="132">
        <f t="shared" si="113"/>
        <v>105192.902</v>
      </c>
      <c r="N89" s="132">
        <f t="shared" si="113"/>
        <v>45782.435999999994</v>
      </c>
      <c r="O89" s="132">
        <f t="shared" si="113"/>
        <v>11938.985999999999</v>
      </c>
      <c r="P89" s="132">
        <f t="shared" si="113"/>
        <v>19331.565999999999</v>
      </c>
      <c r="Q89" s="132">
        <f t="shared" si="113"/>
        <v>22045.030999999999</v>
      </c>
      <c r="R89" s="132">
        <f>R66+R73+R70+R64+R63+R62+R67+R69+R71+R68+R65+R72</f>
        <v>221948.41200000004</v>
      </c>
      <c r="S89" s="132">
        <f>F89-R89</f>
        <v>-2611.8140000000712</v>
      </c>
      <c r="T89" s="117">
        <f>F89/R89*100</f>
        <v>98.823233752174772</v>
      </c>
      <c r="U89" s="132">
        <f>U66+U73+U70+U64+U63+U62+U67+U69+U71+U68+U65+U72</f>
        <v>221948.41200000004</v>
      </c>
      <c r="V89" s="132">
        <f>F89-U89</f>
        <v>-2611.8140000000712</v>
      </c>
      <c r="W89" s="117">
        <f>F89/U89*100</f>
        <v>98.823233752174772</v>
      </c>
      <c r="X89" s="117">
        <f>F89/E89*100</f>
        <v>97.827111265596329</v>
      </c>
      <c r="Y89" s="132">
        <f>Y66+Y73+Y67+Y69+Y62+Y63+Y64+Y71</f>
        <v>115781.42200000001</v>
      </c>
      <c r="Z89" s="130">
        <f>F89-Y89</f>
        <v>103555.17599999996</v>
      </c>
      <c r="AA89" s="131">
        <f>F89/Y89*100</f>
        <v>189.4402350663822</v>
      </c>
    </row>
    <row r="90" spans="1:32" s="7" customFormat="1" ht="23.25" hidden="1" x14ac:dyDescent="0.25">
      <c r="A90" s="13"/>
      <c r="B90" s="35"/>
      <c r="C90" s="16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17"/>
      <c r="U90" s="132"/>
      <c r="V90" s="132"/>
      <c r="W90" s="117"/>
      <c r="X90" s="117"/>
      <c r="Y90" s="132"/>
      <c r="Z90" s="130"/>
      <c r="AA90" s="131"/>
    </row>
    <row r="91" spans="1:32" s="179" customFormat="1" ht="33" customHeight="1" x14ac:dyDescent="0.3">
      <c r="A91" s="172"/>
      <c r="B91" s="173" t="s">
        <v>28</v>
      </c>
      <c r="C91" s="174"/>
      <c r="D91" s="175">
        <f>D83+D53</f>
        <v>6124253.8440000005</v>
      </c>
      <c r="E91" s="175">
        <f>E83+E53</f>
        <v>6892824.4050000012</v>
      </c>
      <c r="F91" s="175">
        <f t="shared" si="15"/>
        <v>6299586.9340000004</v>
      </c>
      <c r="G91" s="175">
        <f t="shared" ref="G91:R91" si="114">G83+G53</f>
        <v>492255.30200000014</v>
      </c>
      <c r="H91" s="175">
        <f t="shared" si="114"/>
        <v>511684.46499999991</v>
      </c>
      <c r="I91" s="175">
        <f t="shared" si="114"/>
        <v>448401.6810000001</v>
      </c>
      <c r="J91" s="175">
        <f t="shared" si="114"/>
        <v>562337.29599999986</v>
      </c>
      <c r="K91" s="175">
        <f t="shared" si="114"/>
        <v>574545.473</v>
      </c>
      <c r="L91" s="175">
        <f t="shared" si="114"/>
        <v>606257.54500000004</v>
      </c>
      <c r="M91" s="175">
        <f t="shared" si="114"/>
        <v>661565.0410000002</v>
      </c>
      <c r="N91" s="175">
        <f t="shared" si="114"/>
        <v>577748.65200000012</v>
      </c>
      <c r="O91" s="175">
        <f t="shared" si="114"/>
        <v>543758.43399999989</v>
      </c>
      <c r="P91" s="175">
        <f t="shared" si="114"/>
        <v>682822.76299999992</v>
      </c>
      <c r="Q91" s="175">
        <f t="shared" si="114"/>
        <v>638210.28199999989</v>
      </c>
      <c r="R91" s="175">
        <f t="shared" si="114"/>
        <v>6133284.858</v>
      </c>
      <c r="S91" s="175">
        <f>F91-R91</f>
        <v>166302.07600000035</v>
      </c>
      <c r="T91" s="176">
        <f>F91/R91*100</f>
        <v>102.71146832163001</v>
      </c>
      <c r="U91" s="175">
        <f>U83+U53</f>
        <v>6300826.5149166686</v>
      </c>
      <c r="V91" s="175">
        <f>F91-U91</f>
        <v>-1239.5809166682884</v>
      </c>
      <c r="W91" s="176">
        <f>F91/U91*100</f>
        <v>99.980326693430882</v>
      </c>
      <c r="X91" s="176">
        <f>F91/E91*100</f>
        <v>91.39340513926814</v>
      </c>
      <c r="Y91" s="175">
        <f>Y83+Y53</f>
        <v>5643860.6569999997</v>
      </c>
      <c r="Z91" s="177">
        <f>F91-Y91</f>
        <v>655726.2770000007</v>
      </c>
      <c r="AA91" s="178">
        <f>F91/Y91*100</f>
        <v>111.61839947601671</v>
      </c>
      <c r="AB91" s="175">
        <v>5643860.6570000006</v>
      </c>
      <c r="AC91" s="175">
        <f>AB91-Y91</f>
        <v>0</v>
      </c>
      <c r="AF91" s="180"/>
    </row>
    <row r="92" spans="1:32" s="179" customFormat="1" ht="69.75" hidden="1" x14ac:dyDescent="0.3">
      <c r="A92" s="172"/>
      <c r="B92" s="173" t="s">
        <v>192</v>
      </c>
      <c r="C92" s="174"/>
      <c r="D92" s="175">
        <f>D91</f>
        <v>6124253.8440000005</v>
      </c>
      <c r="E92" s="175">
        <f>E91</f>
        <v>6892824.4050000012</v>
      </c>
      <c r="F92" s="175">
        <f t="shared" si="15"/>
        <v>6299586.9340000004</v>
      </c>
      <c r="G92" s="175">
        <f t="shared" ref="G92:R92" si="115">G91</f>
        <v>492255.30200000014</v>
      </c>
      <c r="H92" s="175">
        <f t="shared" si="115"/>
        <v>511684.46499999991</v>
      </c>
      <c r="I92" s="175">
        <f t="shared" si="115"/>
        <v>448401.6810000001</v>
      </c>
      <c r="J92" s="175">
        <f t="shared" si="115"/>
        <v>562337.29599999986</v>
      </c>
      <c r="K92" s="175">
        <f t="shared" ref="K92:P92" si="116">K91</f>
        <v>574545.473</v>
      </c>
      <c r="L92" s="175">
        <f t="shared" si="116"/>
        <v>606257.54500000004</v>
      </c>
      <c r="M92" s="175">
        <f t="shared" si="116"/>
        <v>661565.0410000002</v>
      </c>
      <c r="N92" s="175">
        <f t="shared" si="116"/>
        <v>577748.65200000012</v>
      </c>
      <c r="O92" s="175">
        <f t="shared" si="116"/>
        <v>543758.43399999989</v>
      </c>
      <c r="P92" s="175">
        <f t="shared" si="116"/>
        <v>682822.76299999992</v>
      </c>
      <c r="Q92" s="175">
        <f t="shared" si="115"/>
        <v>638210.28199999989</v>
      </c>
      <c r="R92" s="175">
        <f t="shared" si="115"/>
        <v>6133284.858</v>
      </c>
      <c r="S92" s="175">
        <f>F92-R92</f>
        <v>166302.07600000035</v>
      </c>
      <c r="T92" s="176">
        <f>F92/R92*100</f>
        <v>102.71146832163001</v>
      </c>
      <c r="U92" s="175">
        <f>U91</f>
        <v>6300826.5149166686</v>
      </c>
      <c r="V92" s="175">
        <f>F92-U92</f>
        <v>-1239.5809166682884</v>
      </c>
      <c r="W92" s="176">
        <f>F92/U92*100</f>
        <v>99.980326693430882</v>
      </c>
      <c r="X92" s="176">
        <f>F92/E92*100</f>
        <v>91.39340513926814</v>
      </c>
      <c r="Y92" s="175">
        <f>Y83+Y54</f>
        <v>4996519.1959999986</v>
      </c>
      <c r="Z92" s="177">
        <f>F92-Y92</f>
        <v>1303067.7380000018</v>
      </c>
      <c r="AA92" s="178">
        <f>F92/Y92*100</f>
        <v>126.07951029274903</v>
      </c>
      <c r="AB92" s="175"/>
      <c r="AC92" s="180"/>
      <c r="AF92" s="180"/>
    </row>
    <row r="93" spans="1:32" s="9" customFormat="1" ht="25.5" customHeight="1" x14ac:dyDescent="0.25">
      <c r="A93" s="160" t="s">
        <v>9</v>
      </c>
      <c r="B93" s="160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</row>
    <row r="94" spans="1:32" s="42" customFormat="1" ht="39.75" customHeight="1" x14ac:dyDescent="0.3">
      <c r="A94" s="23">
        <v>1</v>
      </c>
      <c r="B94" s="41" t="s">
        <v>12</v>
      </c>
      <c r="C94" s="24" t="s">
        <v>21</v>
      </c>
      <c r="D94" s="85">
        <f>D95+D96</f>
        <v>88942.407999999996</v>
      </c>
      <c r="E94" s="85">
        <f>E95+E96</f>
        <v>88942.407999999996</v>
      </c>
      <c r="F94" s="128">
        <f t="shared" ref="F94:F131" si="117">SUM(G94:Q94)</f>
        <v>179851.36299999998</v>
      </c>
      <c r="G94" s="128">
        <f t="shared" ref="G94:Q94" si="118">G95+G96</f>
        <v>9018.42</v>
      </c>
      <c r="H94" s="128">
        <f t="shared" ref="H94:P94" si="119">H95+H96</f>
        <v>22969.59</v>
      </c>
      <c r="I94" s="128">
        <f t="shared" si="119"/>
        <v>14417.822</v>
      </c>
      <c r="J94" s="128">
        <f t="shared" si="119"/>
        <v>20530.981</v>
      </c>
      <c r="K94" s="128">
        <f t="shared" si="119"/>
        <v>11056.424000000001</v>
      </c>
      <c r="L94" s="128">
        <f t="shared" si="119"/>
        <v>17807.737000000001</v>
      </c>
      <c r="M94" s="128">
        <f t="shared" si="119"/>
        <v>23883.559999999998</v>
      </c>
      <c r="N94" s="128">
        <f t="shared" si="119"/>
        <v>8801.112000000001</v>
      </c>
      <c r="O94" s="128">
        <f t="shared" si="119"/>
        <v>20419.929</v>
      </c>
      <c r="P94" s="128">
        <f t="shared" si="119"/>
        <v>14517.887999999999</v>
      </c>
      <c r="Q94" s="128">
        <f t="shared" si="118"/>
        <v>16427.900000000001</v>
      </c>
      <c r="R94" s="128">
        <f>R95+R96</f>
        <v>81530.540999999997</v>
      </c>
      <c r="S94" s="128">
        <f t="shared" ref="S94:S115" si="120">F94-R94</f>
        <v>98320.821999999986</v>
      </c>
      <c r="T94" s="114">
        <f>F94/R94*100</f>
        <v>220.59385451643206</v>
      </c>
      <c r="U94" s="128">
        <f>U95</f>
        <v>81530.540666666653</v>
      </c>
      <c r="V94" s="128">
        <f t="shared" ref="V94:V115" si="121">F94-U94</f>
        <v>98320.82233333333</v>
      </c>
      <c r="W94" s="114">
        <f>F94/U94*100</f>
        <v>220.5938554183185</v>
      </c>
      <c r="X94" s="114">
        <f>F94/E94*100</f>
        <v>202.21103413345855</v>
      </c>
      <c r="Y94" s="128">
        <f t="shared" ref="Y94" si="122">Y95+Y96</f>
        <v>159279.19499999998</v>
      </c>
      <c r="Z94" s="83">
        <f t="shared" ref="Z94:Z115" si="123">F94-Y94</f>
        <v>20572.168000000005</v>
      </c>
      <c r="AA94" s="84">
        <f>F94/Y94*100</f>
        <v>112.91579104226388</v>
      </c>
    </row>
    <row r="95" spans="1:32" s="45" customFormat="1" ht="39" x14ac:dyDescent="0.3">
      <c r="A95" s="125" t="s">
        <v>110</v>
      </c>
      <c r="B95" s="71" t="s">
        <v>106</v>
      </c>
      <c r="C95" s="16" t="s">
        <v>107</v>
      </c>
      <c r="D95" s="132">
        <v>88942.407999999996</v>
      </c>
      <c r="E95" s="132">
        <v>88942.407999999996</v>
      </c>
      <c r="F95" s="129">
        <f t="shared" si="117"/>
        <v>93100.051000000007</v>
      </c>
      <c r="G95" s="129">
        <v>6842.0010000000002</v>
      </c>
      <c r="H95" s="129">
        <v>8199.6650000000009</v>
      </c>
      <c r="I95" s="129">
        <v>8145.8459999999995</v>
      </c>
      <c r="J95" s="129">
        <v>15996.834999999999</v>
      </c>
      <c r="K95" s="129">
        <v>8775.9030000000002</v>
      </c>
      <c r="L95" s="129">
        <v>6940.0150000000003</v>
      </c>
      <c r="M95" s="129">
        <v>5271.1030000000001</v>
      </c>
      <c r="N95" s="129">
        <v>4026.8870000000002</v>
      </c>
      <c r="O95" s="129">
        <v>9876.9740000000002</v>
      </c>
      <c r="P95" s="129">
        <v>9550.99</v>
      </c>
      <c r="Q95" s="129">
        <v>9473.8320000000003</v>
      </c>
      <c r="R95" s="129">
        <v>81530.540999999997</v>
      </c>
      <c r="S95" s="129">
        <f t="shared" si="120"/>
        <v>11569.510000000009</v>
      </c>
      <c r="T95" s="115">
        <f>F95/R95*100</f>
        <v>114.19040013484027</v>
      </c>
      <c r="U95" s="129">
        <f>E95/12*11</f>
        <v>81530.540666666653</v>
      </c>
      <c r="V95" s="129">
        <f t="shared" si="121"/>
        <v>11569.510333333354</v>
      </c>
      <c r="W95" s="115">
        <f>F95/U95*100</f>
        <v>114.19040060170175</v>
      </c>
      <c r="X95" s="115">
        <f>F95/E95*100</f>
        <v>104.67453388489325</v>
      </c>
      <c r="Y95" s="129">
        <v>81369.074999999983</v>
      </c>
      <c r="Z95" s="130">
        <f t="shared" si="123"/>
        <v>11730.976000000024</v>
      </c>
      <c r="AA95" s="131">
        <f>F95/Y95*100</f>
        <v>114.41699564607319</v>
      </c>
    </row>
    <row r="96" spans="1:32" s="45" customFormat="1" ht="23.25" x14ac:dyDescent="0.3">
      <c r="A96" s="125" t="s">
        <v>111</v>
      </c>
      <c r="B96" s="71" t="s">
        <v>108</v>
      </c>
      <c r="C96" s="16" t="s">
        <v>109</v>
      </c>
      <c r="D96" s="132">
        <v>0</v>
      </c>
      <c r="E96" s="132">
        <v>0</v>
      </c>
      <c r="F96" s="129">
        <f t="shared" si="117"/>
        <v>86751.311999999991</v>
      </c>
      <c r="G96" s="129">
        <v>2176.4189999999999</v>
      </c>
      <c r="H96" s="129">
        <v>14769.924999999999</v>
      </c>
      <c r="I96" s="129">
        <v>6271.9759999999997</v>
      </c>
      <c r="J96" s="129">
        <v>4534.1459999999997</v>
      </c>
      <c r="K96" s="129">
        <v>2280.5210000000002</v>
      </c>
      <c r="L96" s="129">
        <v>10867.722</v>
      </c>
      <c r="M96" s="129">
        <v>18612.456999999999</v>
      </c>
      <c r="N96" s="129">
        <v>4774.2250000000004</v>
      </c>
      <c r="O96" s="129">
        <v>10542.955</v>
      </c>
      <c r="P96" s="129">
        <v>4966.8980000000001</v>
      </c>
      <c r="Q96" s="129">
        <v>6954.0680000000002</v>
      </c>
      <c r="R96" s="129">
        <v>0</v>
      </c>
      <c r="S96" s="129">
        <f t="shared" si="120"/>
        <v>86751.311999999991</v>
      </c>
      <c r="T96" s="115"/>
      <c r="U96" s="129"/>
      <c r="V96" s="129">
        <f t="shared" si="121"/>
        <v>86751.311999999991</v>
      </c>
      <c r="W96" s="115"/>
      <c r="X96" s="115"/>
      <c r="Y96" s="129">
        <v>77910.12</v>
      </c>
      <c r="Z96" s="130">
        <f t="shared" si="123"/>
        <v>8841.1919999999955</v>
      </c>
      <c r="AA96" s="131">
        <f>F96/Y96*100</f>
        <v>111.34793785454316</v>
      </c>
    </row>
    <row r="97" spans="1:28" s="42" customFormat="1" ht="39" x14ac:dyDescent="0.3">
      <c r="A97" s="124">
        <v>2</v>
      </c>
      <c r="B97" s="82" t="s">
        <v>168</v>
      </c>
      <c r="C97" s="24" t="s">
        <v>169</v>
      </c>
      <c r="D97" s="85">
        <v>0</v>
      </c>
      <c r="E97" s="85">
        <v>0</v>
      </c>
      <c r="F97" s="128">
        <f t="shared" si="117"/>
        <v>0.62</v>
      </c>
      <c r="G97" s="128">
        <v>0</v>
      </c>
      <c r="H97" s="128">
        <v>1.2999999999999999E-2</v>
      </c>
      <c r="I97" s="128">
        <v>0.60699999999999998</v>
      </c>
      <c r="J97" s="128">
        <v>0</v>
      </c>
      <c r="K97" s="128">
        <v>0</v>
      </c>
      <c r="L97" s="128">
        <v>0</v>
      </c>
      <c r="M97" s="128">
        <v>0</v>
      </c>
      <c r="N97" s="128">
        <v>0</v>
      </c>
      <c r="O97" s="128">
        <v>0</v>
      </c>
      <c r="P97" s="128">
        <v>0</v>
      </c>
      <c r="Q97" s="128">
        <v>0</v>
      </c>
      <c r="R97" s="128"/>
      <c r="S97" s="128">
        <f t="shared" si="120"/>
        <v>0.62</v>
      </c>
      <c r="T97" s="114"/>
      <c r="U97" s="128"/>
      <c r="V97" s="128">
        <f t="shared" si="121"/>
        <v>0.62</v>
      </c>
      <c r="W97" s="114"/>
      <c r="X97" s="114"/>
      <c r="Y97" s="128">
        <v>0</v>
      </c>
      <c r="Z97" s="83">
        <f t="shared" si="123"/>
        <v>0.62</v>
      </c>
      <c r="AA97" s="84"/>
    </row>
    <row r="98" spans="1:28" s="42" customFormat="1" ht="23.25" x14ac:dyDescent="0.3">
      <c r="A98" s="23">
        <f>A97+1</f>
        <v>3</v>
      </c>
      <c r="B98" s="82" t="s">
        <v>32</v>
      </c>
      <c r="C98" s="24" t="s">
        <v>31</v>
      </c>
      <c r="D98" s="85">
        <v>3460</v>
      </c>
      <c r="E98" s="85">
        <v>3363.7179999999998</v>
      </c>
      <c r="F98" s="128">
        <f t="shared" si="117"/>
        <v>3863.2380000000003</v>
      </c>
      <c r="G98" s="128">
        <v>20.629000000000001</v>
      </c>
      <c r="H98" s="128">
        <v>894.51700000000005</v>
      </c>
      <c r="I98" s="128">
        <v>27.177</v>
      </c>
      <c r="J98" s="128">
        <v>154.21100000000001</v>
      </c>
      <c r="K98" s="128">
        <v>913.49699999999996</v>
      </c>
      <c r="L98" s="128">
        <v>0.84599999999999997</v>
      </c>
      <c r="M98" s="128">
        <v>22.242000000000001</v>
      </c>
      <c r="N98" s="128">
        <v>924.88099999999997</v>
      </c>
      <c r="O98" s="128">
        <v>37.222999999999999</v>
      </c>
      <c r="P98" s="128">
        <v>34.475999999999999</v>
      </c>
      <c r="Q98" s="128">
        <v>833.53899999999999</v>
      </c>
      <c r="R98" s="128">
        <v>3279.7179999999998</v>
      </c>
      <c r="S98" s="128">
        <f t="shared" si="120"/>
        <v>583.52000000000044</v>
      </c>
      <c r="T98" s="114">
        <f t="shared" ref="T98:T115" si="124">F98/R98*100</f>
        <v>117.7917735610196</v>
      </c>
      <c r="U98" s="128">
        <f t="shared" ref="U98:U99" si="125">E98/12*11</f>
        <v>3083.4081666666661</v>
      </c>
      <c r="V98" s="128">
        <f t="shared" si="121"/>
        <v>779.82983333333414</v>
      </c>
      <c r="W98" s="114">
        <f t="shared" ref="W98:W115" si="126">F98/U98*100</f>
        <v>125.29116455497922</v>
      </c>
      <c r="X98" s="114">
        <f t="shared" ref="X98:X115" si="127">F98/E98*100</f>
        <v>114.85023417539759</v>
      </c>
      <c r="Y98" s="128">
        <v>3001.0349999999999</v>
      </c>
      <c r="Z98" s="83">
        <f t="shared" si="123"/>
        <v>862.20300000000043</v>
      </c>
      <c r="AA98" s="84">
        <f t="shared" ref="AA98:AA106" si="128">F98/Y98*100</f>
        <v>128.73018808511065</v>
      </c>
    </row>
    <row r="99" spans="1:28" s="42" customFormat="1" ht="58.5" x14ac:dyDescent="0.3">
      <c r="A99" s="23">
        <f>A98+1</f>
        <v>4</v>
      </c>
      <c r="B99" s="41" t="s">
        <v>26</v>
      </c>
      <c r="C99" s="24" t="s">
        <v>25</v>
      </c>
      <c r="D99" s="85">
        <v>50</v>
      </c>
      <c r="E99" s="85">
        <v>350</v>
      </c>
      <c r="F99" s="128">
        <f t="shared" si="117"/>
        <v>543.48199999999997</v>
      </c>
      <c r="G99" s="128">
        <v>0</v>
      </c>
      <c r="H99" s="128">
        <v>286.39699999999999</v>
      </c>
      <c r="I99" s="128">
        <v>2.5</v>
      </c>
      <c r="J99" s="128">
        <v>11.493</v>
      </c>
      <c r="K99" s="128">
        <v>2.4750000000000001</v>
      </c>
      <c r="L99" s="128">
        <v>11.231999999999999</v>
      </c>
      <c r="M99" s="128">
        <v>2.4750000000000001</v>
      </c>
      <c r="N99" s="128">
        <v>2.113</v>
      </c>
      <c r="O99" s="128">
        <v>0</v>
      </c>
      <c r="P99" s="128">
        <v>224.797</v>
      </c>
      <c r="Q99" s="128">
        <v>0</v>
      </c>
      <c r="R99" s="128">
        <v>350</v>
      </c>
      <c r="S99" s="128">
        <f t="shared" si="120"/>
        <v>193.48199999999997</v>
      </c>
      <c r="T99" s="114">
        <f t="shared" si="124"/>
        <v>155.28057142857142</v>
      </c>
      <c r="U99" s="128">
        <f t="shared" si="125"/>
        <v>320.83333333333337</v>
      </c>
      <c r="V99" s="128">
        <f t="shared" si="121"/>
        <v>222.6486666666666</v>
      </c>
      <c r="W99" s="114">
        <f t="shared" si="126"/>
        <v>169.39698701298698</v>
      </c>
      <c r="X99" s="114">
        <f t="shared" si="127"/>
        <v>155.28057142857142</v>
      </c>
      <c r="Y99" s="128">
        <v>95.468999999999994</v>
      </c>
      <c r="Z99" s="83">
        <f t="shared" si="123"/>
        <v>448.01299999999998</v>
      </c>
      <c r="AA99" s="84">
        <f t="shared" si="128"/>
        <v>569.27589060323248</v>
      </c>
    </row>
    <row r="100" spans="1:28" s="30" customFormat="1" ht="32.25" customHeight="1" x14ac:dyDescent="0.3">
      <c r="A100" s="11">
        <f t="shared" ref="A100" si="129">A99+1</f>
        <v>5</v>
      </c>
      <c r="B100" s="15" t="s">
        <v>10</v>
      </c>
      <c r="C100" s="8"/>
      <c r="D100" s="38">
        <f>SUM(D101:D103)</f>
        <v>110700</v>
      </c>
      <c r="E100" s="38">
        <f>SUM(E101:E103)</f>
        <v>110700</v>
      </c>
      <c r="F100" s="38">
        <f t="shared" si="117"/>
        <v>83812.344999999987</v>
      </c>
      <c r="G100" s="38">
        <f t="shared" ref="G100:R100" si="130">SUM(G101:G103)</f>
        <v>30538.786</v>
      </c>
      <c r="H100" s="38">
        <f t="shared" si="130"/>
        <v>5031.7719999999999</v>
      </c>
      <c r="I100" s="38">
        <f t="shared" si="130"/>
        <v>7656.5209999999997</v>
      </c>
      <c r="J100" s="38">
        <f t="shared" si="130"/>
        <v>2151.5749999999998</v>
      </c>
      <c r="K100" s="38">
        <f t="shared" ref="K100:P100" si="131">SUM(K101:K103)</f>
        <v>9255.86</v>
      </c>
      <c r="L100" s="38">
        <f t="shared" si="131"/>
        <v>13132.207</v>
      </c>
      <c r="M100" s="38">
        <f t="shared" si="131"/>
        <v>3295.0940000000001</v>
      </c>
      <c r="N100" s="38">
        <f t="shared" si="131"/>
        <v>5903.5229999999992</v>
      </c>
      <c r="O100" s="38">
        <f t="shared" si="131"/>
        <v>-1331.9770000000003</v>
      </c>
      <c r="P100" s="38">
        <f t="shared" si="131"/>
        <v>7177.5789999999997</v>
      </c>
      <c r="Q100" s="38">
        <f t="shared" si="130"/>
        <v>1001.405</v>
      </c>
      <c r="R100" s="38">
        <f t="shared" si="130"/>
        <v>83343.260999999999</v>
      </c>
      <c r="S100" s="38">
        <f t="shared" si="120"/>
        <v>469.08399999998801</v>
      </c>
      <c r="T100" s="112">
        <f t="shared" si="124"/>
        <v>100.56283374848987</v>
      </c>
      <c r="U100" s="38">
        <f>SUM(U101:U103)</f>
        <v>101474.99999999999</v>
      </c>
      <c r="V100" s="38">
        <f t="shared" si="121"/>
        <v>-17662.654999999999</v>
      </c>
      <c r="W100" s="112">
        <f t="shared" si="126"/>
        <v>82.594082286277398</v>
      </c>
      <c r="X100" s="112">
        <f t="shared" si="127"/>
        <v>75.711242095754287</v>
      </c>
      <c r="Y100" s="38">
        <f>SUM(Y101:Y103)</f>
        <v>97972.47600000001</v>
      </c>
      <c r="Z100" s="62">
        <f t="shared" si="123"/>
        <v>-14160.131000000023</v>
      </c>
      <c r="AA100" s="63">
        <f t="shared" si="128"/>
        <v>85.546827457948467</v>
      </c>
      <c r="AB100" s="43"/>
    </row>
    <row r="101" spans="1:28" s="45" customFormat="1" ht="39" x14ac:dyDescent="0.3">
      <c r="A101" s="13" t="s">
        <v>159</v>
      </c>
      <c r="B101" s="71" t="s">
        <v>126</v>
      </c>
      <c r="C101" s="16" t="s">
        <v>45</v>
      </c>
      <c r="D101" s="132">
        <v>0</v>
      </c>
      <c r="E101" s="132">
        <v>1339.64</v>
      </c>
      <c r="F101" s="129">
        <f t="shared" si="117"/>
        <v>1420.432</v>
      </c>
      <c r="G101" s="129">
        <v>48</v>
      </c>
      <c r="H101" s="129">
        <v>0</v>
      </c>
      <c r="I101" s="129">
        <v>274.428</v>
      </c>
      <c r="J101" s="129">
        <v>389.16300000000001</v>
      </c>
      <c r="K101" s="129">
        <v>32.283999999999999</v>
      </c>
      <c r="L101" s="129">
        <v>123.83199999999999</v>
      </c>
      <c r="M101" s="129"/>
      <c r="N101" s="129">
        <v>0</v>
      </c>
      <c r="O101" s="129">
        <v>328.72</v>
      </c>
      <c r="P101" s="129">
        <v>155.14699999999999</v>
      </c>
      <c r="Q101" s="129">
        <v>68.858000000000004</v>
      </c>
      <c r="R101" s="129">
        <v>1339.64</v>
      </c>
      <c r="S101" s="129">
        <f t="shared" si="120"/>
        <v>80.791999999999916</v>
      </c>
      <c r="T101" s="117">
        <f t="shared" si="124"/>
        <v>106.03087396614015</v>
      </c>
      <c r="U101" s="129">
        <f t="shared" ref="U101:U104" si="132">E101/12*11</f>
        <v>1228.0033333333333</v>
      </c>
      <c r="V101" s="129">
        <f t="shared" si="121"/>
        <v>192.42866666666669</v>
      </c>
      <c r="W101" s="115">
        <f t="shared" si="126"/>
        <v>115.67004432669836</v>
      </c>
      <c r="X101" s="115">
        <f t="shared" si="127"/>
        <v>106.03087396614015</v>
      </c>
      <c r="Y101" s="129">
        <v>2446.1279999999997</v>
      </c>
      <c r="Z101" s="130">
        <f t="shared" si="123"/>
        <v>-1025.6959999999997</v>
      </c>
      <c r="AA101" s="131">
        <f t="shared" si="128"/>
        <v>58.068588397663575</v>
      </c>
    </row>
    <row r="102" spans="1:28" s="45" customFormat="1" ht="23.25" x14ac:dyDescent="0.3">
      <c r="A102" s="13" t="s">
        <v>160</v>
      </c>
      <c r="B102" s="71" t="s">
        <v>37</v>
      </c>
      <c r="C102" s="16" t="s">
        <v>22</v>
      </c>
      <c r="D102" s="132">
        <v>14000</v>
      </c>
      <c r="E102" s="132">
        <v>12660.36</v>
      </c>
      <c r="F102" s="129">
        <f t="shared" si="117"/>
        <v>7289.1840000000002</v>
      </c>
      <c r="G102" s="129">
        <v>0</v>
      </c>
      <c r="H102" s="129">
        <v>9.6319999999999997</v>
      </c>
      <c r="I102" s="129">
        <v>0</v>
      </c>
      <c r="J102" s="129">
        <v>1.42</v>
      </c>
      <c r="K102" s="129">
        <v>535.19000000000005</v>
      </c>
      <c r="L102" s="129">
        <v>178.5</v>
      </c>
      <c r="M102" s="129"/>
      <c r="N102" s="129">
        <v>1388.252</v>
      </c>
      <c r="O102" s="129">
        <v>2065.846</v>
      </c>
      <c r="P102" s="129">
        <v>3108.924</v>
      </c>
      <c r="Q102" s="129">
        <v>1.42</v>
      </c>
      <c r="R102" s="129">
        <v>7260.36</v>
      </c>
      <c r="S102" s="129">
        <f t="shared" si="120"/>
        <v>28.824000000000524</v>
      </c>
      <c r="T102" s="117">
        <f t="shared" si="124"/>
        <v>100.39700510718477</v>
      </c>
      <c r="U102" s="129">
        <f t="shared" si="132"/>
        <v>11605.33</v>
      </c>
      <c r="V102" s="129">
        <f t="shared" si="121"/>
        <v>-4316.1459999999997</v>
      </c>
      <c r="W102" s="115">
        <f t="shared" si="126"/>
        <v>62.808933481426209</v>
      </c>
      <c r="X102" s="115">
        <f t="shared" si="127"/>
        <v>57.574855691307356</v>
      </c>
      <c r="Y102" s="129">
        <v>6826.5469999999996</v>
      </c>
      <c r="Z102" s="130">
        <f t="shared" si="123"/>
        <v>462.63700000000063</v>
      </c>
      <c r="AA102" s="131">
        <f t="shared" si="128"/>
        <v>106.77702797622284</v>
      </c>
    </row>
    <row r="103" spans="1:28" s="44" customFormat="1" ht="23.25" x14ac:dyDescent="0.3">
      <c r="A103" s="13" t="s">
        <v>161</v>
      </c>
      <c r="B103" s="35" t="s">
        <v>65</v>
      </c>
      <c r="C103" s="16" t="s">
        <v>43</v>
      </c>
      <c r="D103" s="132">
        <v>96700</v>
      </c>
      <c r="E103" s="132">
        <v>96700</v>
      </c>
      <c r="F103" s="132">
        <f t="shared" si="117"/>
        <v>75102.728999999978</v>
      </c>
      <c r="G103" s="132">
        <v>30490.786</v>
      </c>
      <c r="H103" s="132">
        <v>5022.1400000000003</v>
      </c>
      <c r="I103" s="132">
        <v>7382.0929999999998</v>
      </c>
      <c r="J103" s="132">
        <v>1760.992</v>
      </c>
      <c r="K103" s="132">
        <v>8688.3860000000004</v>
      </c>
      <c r="L103" s="132">
        <v>12829.875</v>
      </c>
      <c r="M103" s="132">
        <v>3295.0940000000001</v>
      </c>
      <c r="N103" s="132">
        <v>4515.2709999999997</v>
      </c>
      <c r="O103" s="132">
        <v>-3726.5430000000001</v>
      </c>
      <c r="P103" s="132">
        <v>3913.5079999999998</v>
      </c>
      <c r="Q103" s="132">
        <v>931.12699999999995</v>
      </c>
      <c r="R103" s="132">
        <v>74743.260999999999</v>
      </c>
      <c r="S103" s="132">
        <f t="shared" si="120"/>
        <v>359.46799999997893</v>
      </c>
      <c r="T103" s="117">
        <f t="shared" si="124"/>
        <v>100.48093700380558</v>
      </c>
      <c r="U103" s="132">
        <f t="shared" si="132"/>
        <v>88641.666666666657</v>
      </c>
      <c r="V103" s="132">
        <f t="shared" si="121"/>
        <v>-13538.937666666679</v>
      </c>
      <c r="W103" s="117">
        <f t="shared" si="126"/>
        <v>84.726214910219028</v>
      </c>
      <c r="X103" s="117">
        <f t="shared" si="127"/>
        <v>77.665697001034104</v>
      </c>
      <c r="Y103" s="132">
        <v>88699.801000000007</v>
      </c>
      <c r="Z103" s="130">
        <f t="shared" si="123"/>
        <v>-13597.072000000029</v>
      </c>
      <c r="AA103" s="131">
        <f t="shared" si="128"/>
        <v>84.67068488688038</v>
      </c>
    </row>
    <row r="104" spans="1:28" s="42" customFormat="1" ht="23.25" x14ac:dyDescent="0.3">
      <c r="A104" s="23">
        <v>6</v>
      </c>
      <c r="B104" s="82" t="s">
        <v>11</v>
      </c>
      <c r="C104" s="24" t="s">
        <v>23</v>
      </c>
      <c r="D104" s="85">
        <v>10220.1</v>
      </c>
      <c r="E104" s="85">
        <v>10220.1</v>
      </c>
      <c r="F104" s="128">
        <f t="shared" si="117"/>
        <v>11612.852999999999</v>
      </c>
      <c r="G104" s="128">
        <v>885.63199999999995</v>
      </c>
      <c r="H104" s="128">
        <v>822.51900000000001</v>
      </c>
      <c r="I104" s="128">
        <v>2986.248</v>
      </c>
      <c r="J104" s="128">
        <v>540.67999999999995</v>
      </c>
      <c r="K104" s="128">
        <v>978.33299999999997</v>
      </c>
      <c r="L104" s="128">
        <v>832.75300000000004</v>
      </c>
      <c r="M104" s="128">
        <v>935.58100000000002</v>
      </c>
      <c r="N104" s="128">
        <v>1228.8689999999999</v>
      </c>
      <c r="O104" s="128">
        <v>1326.2139999999999</v>
      </c>
      <c r="P104" s="128">
        <v>467.81799999999998</v>
      </c>
      <c r="Q104" s="128">
        <v>608.20600000000002</v>
      </c>
      <c r="R104" s="128">
        <v>10220.1</v>
      </c>
      <c r="S104" s="128">
        <f t="shared" si="120"/>
        <v>1392.7529999999988</v>
      </c>
      <c r="T104" s="114">
        <f t="shared" si="124"/>
        <v>113.62758681421903</v>
      </c>
      <c r="U104" s="128">
        <f t="shared" si="132"/>
        <v>9368.4250000000011</v>
      </c>
      <c r="V104" s="128">
        <f t="shared" si="121"/>
        <v>2244.4279999999981</v>
      </c>
      <c r="W104" s="114">
        <f t="shared" si="126"/>
        <v>123.95736743369348</v>
      </c>
      <c r="X104" s="114">
        <f t="shared" si="127"/>
        <v>113.62758681421903</v>
      </c>
      <c r="Y104" s="128">
        <v>11426.541999999999</v>
      </c>
      <c r="Z104" s="83">
        <f t="shared" si="123"/>
        <v>186.31099999999969</v>
      </c>
      <c r="AA104" s="84">
        <f t="shared" si="128"/>
        <v>101.63051078795317</v>
      </c>
    </row>
    <row r="105" spans="1:28" s="183" customFormat="1" ht="22.5" x14ac:dyDescent="0.3">
      <c r="A105" s="181"/>
      <c r="B105" s="182" t="s">
        <v>147</v>
      </c>
      <c r="C105" s="37"/>
      <c r="D105" s="38">
        <f>D94+D98+D99+D101+D102+D103+D104+D97</f>
        <v>213372.508</v>
      </c>
      <c r="E105" s="38">
        <f>E94+E98+E99+E101+E102+E103+E104+E97</f>
        <v>213576.226</v>
      </c>
      <c r="F105" s="38">
        <f t="shared" si="117"/>
        <v>279683.90099999995</v>
      </c>
      <c r="G105" s="38">
        <f t="shared" ref="G105:R105" si="133">G94+G98+G99+G101+G102+G103+G104+G97</f>
        <v>40463.466999999997</v>
      </c>
      <c r="H105" s="38">
        <f t="shared" si="133"/>
        <v>30004.808000000001</v>
      </c>
      <c r="I105" s="38">
        <f t="shared" ref="I105:P105" si="134">I94+I98+I99+I101+I102+I103+I104+I97</f>
        <v>25090.875</v>
      </c>
      <c r="J105" s="38">
        <f t="shared" si="134"/>
        <v>23388.939999999995</v>
      </c>
      <c r="K105" s="38">
        <f t="shared" si="134"/>
        <v>22206.589</v>
      </c>
      <c r="L105" s="38">
        <f t="shared" si="134"/>
        <v>31784.775000000001</v>
      </c>
      <c r="M105" s="38">
        <f t="shared" si="134"/>
        <v>28138.951999999994</v>
      </c>
      <c r="N105" s="38">
        <f t="shared" si="134"/>
        <v>16860.498</v>
      </c>
      <c r="O105" s="38">
        <f t="shared" si="134"/>
        <v>20451.389000000003</v>
      </c>
      <c r="P105" s="38">
        <f t="shared" si="134"/>
        <v>22422.557999999997</v>
      </c>
      <c r="Q105" s="38">
        <f t="shared" si="133"/>
        <v>18871.05</v>
      </c>
      <c r="R105" s="38">
        <f t="shared" si="133"/>
        <v>178723.62</v>
      </c>
      <c r="S105" s="38">
        <f t="shared" si="120"/>
        <v>100960.28099999996</v>
      </c>
      <c r="T105" s="112">
        <f t="shared" si="124"/>
        <v>156.4896128446816</v>
      </c>
      <c r="U105" s="38">
        <f>U94+U98+U99+U101+U102+U103+U104+U97</f>
        <v>195778.20716666663</v>
      </c>
      <c r="V105" s="38">
        <f t="shared" si="121"/>
        <v>83905.693833333324</v>
      </c>
      <c r="W105" s="112">
        <f t="shared" si="126"/>
        <v>142.85752487349325</v>
      </c>
      <c r="X105" s="112">
        <f t="shared" si="127"/>
        <v>130.95273113403547</v>
      </c>
      <c r="Y105" s="38">
        <f>Y94+Y98+Y99+Y101+Y102+Y103+Y104+Y97</f>
        <v>271774.717</v>
      </c>
      <c r="Z105" s="62">
        <f t="shared" si="123"/>
        <v>7909.1839999999502</v>
      </c>
      <c r="AA105" s="63">
        <f t="shared" si="128"/>
        <v>102.91019859658246</v>
      </c>
    </row>
    <row r="106" spans="1:28" s="26" customFormat="1" ht="78" x14ac:dyDescent="0.25">
      <c r="A106" s="23">
        <v>1</v>
      </c>
      <c r="B106" s="41" t="s">
        <v>141</v>
      </c>
      <c r="C106" s="24" t="s">
        <v>69</v>
      </c>
      <c r="D106" s="85">
        <v>17390</v>
      </c>
      <c r="E106" s="85">
        <v>17390</v>
      </c>
      <c r="F106" s="85">
        <f t="shared" si="117"/>
        <v>16316.299000000001</v>
      </c>
      <c r="G106" s="85">
        <v>0</v>
      </c>
      <c r="H106" s="85">
        <v>0</v>
      </c>
      <c r="I106" s="85">
        <v>130.697</v>
      </c>
      <c r="J106" s="85">
        <v>0</v>
      </c>
      <c r="K106" s="85">
        <v>0</v>
      </c>
      <c r="L106" s="85">
        <v>16185.602000000001</v>
      </c>
      <c r="M106" s="85">
        <v>0</v>
      </c>
      <c r="N106" s="85">
        <v>0</v>
      </c>
      <c r="O106" s="85">
        <v>0</v>
      </c>
      <c r="P106" s="85">
        <v>0</v>
      </c>
      <c r="Q106" s="85">
        <v>0</v>
      </c>
      <c r="R106" s="85">
        <v>17390</v>
      </c>
      <c r="S106" s="85">
        <f t="shared" si="120"/>
        <v>-1073.7009999999991</v>
      </c>
      <c r="T106" s="87">
        <f t="shared" si="124"/>
        <v>93.825756181713643</v>
      </c>
      <c r="U106" s="85">
        <f>R106</f>
        <v>17390</v>
      </c>
      <c r="V106" s="85">
        <f t="shared" si="121"/>
        <v>-1073.7009999999991</v>
      </c>
      <c r="W106" s="87">
        <f t="shared" si="126"/>
        <v>93.825756181713643</v>
      </c>
      <c r="X106" s="87">
        <f t="shared" si="127"/>
        <v>93.825756181713643</v>
      </c>
      <c r="Y106" s="85">
        <v>36186</v>
      </c>
      <c r="Z106" s="83">
        <f t="shared" si="123"/>
        <v>-19869.701000000001</v>
      </c>
      <c r="AA106" s="84">
        <f t="shared" si="128"/>
        <v>45.090087326590393</v>
      </c>
    </row>
    <row r="107" spans="1:28" s="26" customFormat="1" ht="39" x14ac:dyDescent="0.25">
      <c r="A107" s="23">
        <f>A106+1</f>
        <v>2</v>
      </c>
      <c r="B107" s="108" t="s">
        <v>135</v>
      </c>
      <c r="C107" s="95" t="s">
        <v>112</v>
      </c>
      <c r="D107" s="85"/>
      <c r="E107" s="85">
        <v>0</v>
      </c>
      <c r="F107" s="85">
        <f t="shared" si="117"/>
        <v>0</v>
      </c>
      <c r="G107" s="85">
        <v>0</v>
      </c>
      <c r="H107" s="85">
        <v>0</v>
      </c>
      <c r="I107" s="85">
        <v>0</v>
      </c>
      <c r="J107" s="85">
        <v>0</v>
      </c>
      <c r="K107" s="85">
        <v>0</v>
      </c>
      <c r="L107" s="85">
        <v>0</v>
      </c>
      <c r="M107" s="85">
        <v>0</v>
      </c>
      <c r="N107" s="85">
        <v>0</v>
      </c>
      <c r="O107" s="85">
        <v>0</v>
      </c>
      <c r="P107" s="85">
        <v>0</v>
      </c>
      <c r="Q107" s="85">
        <v>0</v>
      </c>
      <c r="R107" s="85">
        <v>0</v>
      </c>
      <c r="S107" s="85">
        <f t="shared" si="120"/>
        <v>0</v>
      </c>
      <c r="T107" s="87"/>
      <c r="U107" s="85">
        <f>R107</f>
        <v>0</v>
      </c>
      <c r="V107" s="85">
        <f t="shared" si="121"/>
        <v>0</v>
      </c>
      <c r="W107" s="87"/>
      <c r="X107" s="87"/>
      <c r="Y107" s="85">
        <v>3829.6619999999998</v>
      </c>
      <c r="Z107" s="83">
        <f t="shared" si="123"/>
        <v>-3829.6619999999998</v>
      </c>
      <c r="AA107" s="84"/>
    </row>
    <row r="108" spans="1:28" s="26" customFormat="1" ht="39" x14ac:dyDescent="0.25">
      <c r="A108" s="23">
        <f t="shared" ref="A108:A109" si="135">A107+1</f>
        <v>3</v>
      </c>
      <c r="B108" s="108" t="s">
        <v>165</v>
      </c>
      <c r="C108" s="95" t="s">
        <v>166</v>
      </c>
      <c r="D108" s="85">
        <v>0</v>
      </c>
      <c r="E108" s="85">
        <v>44811.633999999998</v>
      </c>
      <c r="F108" s="85">
        <f t="shared" si="117"/>
        <v>44811.634000000005</v>
      </c>
      <c r="G108" s="85">
        <v>0</v>
      </c>
      <c r="H108" s="85">
        <v>10260.334000000001</v>
      </c>
      <c r="I108" s="85">
        <v>0</v>
      </c>
      <c r="J108" s="85">
        <v>0</v>
      </c>
      <c r="K108" s="85">
        <v>0</v>
      </c>
      <c r="L108" s="85">
        <v>0</v>
      </c>
      <c r="M108" s="85">
        <v>0</v>
      </c>
      <c r="N108" s="85">
        <v>0</v>
      </c>
      <c r="O108" s="85">
        <v>0</v>
      </c>
      <c r="P108" s="85">
        <v>34551.300000000003</v>
      </c>
      <c r="Q108" s="85"/>
      <c r="R108" s="85">
        <v>44811.633999999998</v>
      </c>
      <c r="S108" s="85">
        <f t="shared" si="120"/>
        <v>0</v>
      </c>
      <c r="T108" s="87">
        <f t="shared" si="124"/>
        <v>100.00000000000003</v>
      </c>
      <c r="U108" s="85">
        <f>R108</f>
        <v>44811.633999999998</v>
      </c>
      <c r="V108" s="85">
        <f t="shared" si="121"/>
        <v>0</v>
      </c>
      <c r="W108" s="87">
        <f t="shared" si="126"/>
        <v>100.00000000000003</v>
      </c>
      <c r="X108" s="87">
        <f t="shared" si="127"/>
        <v>100.00000000000003</v>
      </c>
      <c r="Y108" s="85">
        <v>0</v>
      </c>
      <c r="Z108" s="83">
        <f t="shared" si="123"/>
        <v>44811.634000000005</v>
      </c>
      <c r="AA108" s="84"/>
    </row>
    <row r="109" spans="1:28" s="26" customFormat="1" ht="39" x14ac:dyDescent="0.25">
      <c r="A109" s="23">
        <f t="shared" si="135"/>
        <v>4</v>
      </c>
      <c r="B109" s="41" t="s">
        <v>153</v>
      </c>
      <c r="C109" s="24" t="s">
        <v>154</v>
      </c>
      <c r="D109" s="85">
        <v>0</v>
      </c>
      <c r="E109" s="85">
        <v>40122.523999999998</v>
      </c>
      <c r="F109" s="85">
        <f t="shared" si="117"/>
        <v>42405.023999999998</v>
      </c>
      <c r="G109" s="85">
        <v>24369.562000000002</v>
      </c>
      <c r="H109" s="85">
        <v>0</v>
      </c>
      <c r="I109" s="85">
        <v>0</v>
      </c>
      <c r="J109" s="85">
        <v>0</v>
      </c>
      <c r="K109" s="85">
        <v>8249.7620000000006</v>
      </c>
      <c r="L109" s="85">
        <v>0</v>
      </c>
      <c r="M109" s="85">
        <v>0</v>
      </c>
      <c r="N109" s="85">
        <v>0</v>
      </c>
      <c r="O109" s="85">
        <v>7503.2</v>
      </c>
      <c r="P109" s="85">
        <v>0</v>
      </c>
      <c r="Q109" s="85">
        <v>2282.5</v>
      </c>
      <c r="R109" s="85">
        <v>40122.523999999998</v>
      </c>
      <c r="S109" s="85">
        <f t="shared" si="120"/>
        <v>2282.5</v>
      </c>
      <c r="T109" s="87">
        <f t="shared" si="124"/>
        <v>105.68882456148572</v>
      </c>
      <c r="U109" s="128">
        <f>R109</f>
        <v>40122.523999999998</v>
      </c>
      <c r="V109" s="85">
        <f t="shared" si="121"/>
        <v>2282.5</v>
      </c>
      <c r="W109" s="87">
        <f t="shared" si="126"/>
        <v>105.68882456148572</v>
      </c>
      <c r="X109" s="87">
        <f t="shared" si="127"/>
        <v>105.68882456148572</v>
      </c>
      <c r="Y109" s="85">
        <v>0</v>
      </c>
      <c r="Z109" s="83">
        <f t="shared" si="123"/>
        <v>42405.023999999998</v>
      </c>
      <c r="AA109" s="84"/>
    </row>
    <row r="110" spans="1:28" s="39" customFormat="1" ht="46.5" customHeight="1" x14ac:dyDescent="0.3">
      <c r="A110" s="170"/>
      <c r="B110" s="40" t="s">
        <v>27</v>
      </c>
      <c r="C110" s="37"/>
      <c r="D110" s="38">
        <f t="shared" ref="D110:E110" si="136">D111+D114</f>
        <v>17390</v>
      </c>
      <c r="E110" s="38">
        <f t="shared" si="136"/>
        <v>102324.158</v>
      </c>
      <c r="F110" s="38">
        <f>SUM(G110:Q110)</f>
        <v>103532.95700000001</v>
      </c>
      <c r="G110" s="38">
        <f t="shared" ref="G110:H110" si="137">G111+G114</f>
        <v>24369.562000000002</v>
      </c>
      <c r="H110" s="38">
        <f t="shared" si="137"/>
        <v>10260.334000000001</v>
      </c>
      <c r="I110" s="38">
        <f t="shared" ref="I110:R110" si="138">I111+I114</f>
        <v>130.697</v>
      </c>
      <c r="J110" s="38">
        <f t="shared" si="138"/>
        <v>0</v>
      </c>
      <c r="K110" s="38">
        <f t="shared" si="138"/>
        <v>8249.7620000000006</v>
      </c>
      <c r="L110" s="38">
        <f t="shared" si="138"/>
        <v>16185.602000000001</v>
      </c>
      <c r="M110" s="38">
        <f t="shared" ref="M110:P110" si="139">M111+M114</f>
        <v>0</v>
      </c>
      <c r="N110" s="38">
        <f t="shared" si="139"/>
        <v>0</v>
      </c>
      <c r="O110" s="38">
        <f t="shared" si="139"/>
        <v>7503.2</v>
      </c>
      <c r="P110" s="38">
        <f t="shared" si="139"/>
        <v>34551.300000000003</v>
      </c>
      <c r="Q110" s="38">
        <f t="shared" si="138"/>
        <v>2282.5</v>
      </c>
      <c r="R110" s="38">
        <f t="shared" si="138"/>
        <v>102324.158</v>
      </c>
      <c r="S110" s="38">
        <f t="shared" si="120"/>
        <v>1208.7990000000136</v>
      </c>
      <c r="T110" s="112">
        <f t="shared" si="124"/>
        <v>101.18134272846888</v>
      </c>
      <c r="U110" s="38">
        <f>U111+U114</f>
        <v>102324.158</v>
      </c>
      <c r="V110" s="38">
        <f t="shared" si="121"/>
        <v>1208.7990000000136</v>
      </c>
      <c r="W110" s="112">
        <f t="shared" si="126"/>
        <v>101.18134272846888</v>
      </c>
      <c r="X110" s="112">
        <f t="shared" si="127"/>
        <v>101.18134272846888</v>
      </c>
      <c r="Y110" s="38">
        <f>Y111+Y114</f>
        <v>40015.661999999997</v>
      </c>
      <c r="Z110" s="62">
        <f t="shared" si="123"/>
        <v>63517.295000000013</v>
      </c>
      <c r="AA110" s="63">
        <f>F110/Y110*100</f>
        <v>258.73108634314235</v>
      </c>
    </row>
    <row r="111" spans="1:28" s="113" customFormat="1" ht="36" customHeight="1" x14ac:dyDescent="0.25">
      <c r="A111" s="32"/>
      <c r="B111" s="111" t="s">
        <v>70</v>
      </c>
      <c r="C111" s="25"/>
      <c r="D111" s="38">
        <f>D112+D113</f>
        <v>17390</v>
      </c>
      <c r="E111" s="38">
        <f>E112+E113</f>
        <v>62201.633999999998</v>
      </c>
      <c r="F111" s="38">
        <f>SUM(G111:Q111)</f>
        <v>61127.933000000005</v>
      </c>
      <c r="G111" s="38">
        <f t="shared" ref="G111:R111" si="140">G112+G113</f>
        <v>0</v>
      </c>
      <c r="H111" s="38">
        <f t="shared" si="140"/>
        <v>10260.334000000001</v>
      </c>
      <c r="I111" s="38">
        <f t="shared" si="140"/>
        <v>130.697</v>
      </c>
      <c r="J111" s="38">
        <f t="shared" si="140"/>
        <v>0</v>
      </c>
      <c r="K111" s="38">
        <f t="shared" ref="K111:P111" si="141">K112+K113</f>
        <v>0</v>
      </c>
      <c r="L111" s="38">
        <f t="shared" si="141"/>
        <v>16185.602000000001</v>
      </c>
      <c r="M111" s="38">
        <f t="shared" si="141"/>
        <v>0</v>
      </c>
      <c r="N111" s="38">
        <f t="shared" si="141"/>
        <v>0</v>
      </c>
      <c r="O111" s="38">
        <f t="shared" si="141"/>
        <v>0</v>
      </c>
      <c r="P111" s="38">
        <f t="shared" si="141"/>
        <v>34551.300000000003</v>
      </c>
      <c r="Q111" s="38">
        <f t="shared" si="140"/>
        <v>0</v>
      </c>
      <c r="R111" s="38">
        <f t="shared" si="140"/>
        <v>62201.633999999998</v>
      </c>
      <c r="S111" s="38">
        <f t="shared" si="120"/>
        <v>-1073.7009999999937</v>
      </c>
      <c r="T111" s="112">
        <f t="shared" si="124"/>
        <v>98.273837950945151</v>
      </c>
      <c r="U111" s="38">
        <f>U112+U113</f>
        <v>62201.633999999998</v>
      </c>
      <c r="V111" s="38">
        <f t="shared" si="121"/>
        <v>-1073.7009999999937</v>
      </c>
      <c r="W111" s="112">
        <f t="shared" si="126"/>
        <v>98.273837950945151</v>
      </c>
      <c r="X111" s="112">
        <f t="shared" si="127"/>
        <v>98.273837950945151</v>
      </c>
      <c r="Y111" s="38">
        <f>Y112+Y113</f>
        <v>40015.661999999997</v>
      </c>
      <c r="Z111" s="62">
        <f t="shared" si="123"/>
        <v>21112.271000000008</v>
      </c>
      <c r="AA111" s="63">
        <f>F111/Y111*100</f>
        <v>152.76001931443744</v>
      </c>
    </row>
    <row r="112" spans="1:28" s="7" customFormat="1" ht="31.5" customHeight="1" x14ac:dyDescent="0.25">
      <c r="A112" s="13"/>
      <c r="B112" s="16" t="s">
        <v>96</v>
      </c>
      <c r="C112" s="16"/>
      <c r="D112" s="132">
        <f>D106</f>
        <v>17390</v>
      </c>
      <c r="E112" s="132">
        <f>E106</f>
        <v>17390</v>
      </c>
      <c r="F112" s="132">
        <f t="shared" si="117"/>
        <v>16316.299000000001</v>
      </c>
      <c r="G112" s="132">
        <f>G106</f>
        <v>0</v>
      </c>
      <c r="H112" s="132">
        <f>H106</f>
        <v>0</v>
      </c>
      <c r="I112" s="132">
        <f t="shared" ref="I112:O112" si="142">I106</f>
        <v>130.697</v>
      </c>
      <c r="J112" s="132">
        <f t="shared" si="142"/>
        <v>0</v>
      </c>
      <c r="K112" s="132">
        <f t="shared" si="142"/>
        <v>0</v>
      </c>
      <c r="L112" s="132">
        <f t="shared" si="142"/>
        <v>16185.602000000001</v>
      </c>
      <c r="M112" s="132">
        <f t="shared" si="142"/>
        <v>0</v>
      </c>
      <c r="N112" s="132">
        <f t="shared" si="142"/>
        <v>0</v>
      </c>
      <c r="O112" s="132">
        <f t="shared" si="142"/>
        <v>0</v>
      </c>
      <c r="P112" s="132">
        <f>P106</f>
        <v>0</v>
      </c>
      <c r="Q112" s="132">
        <f>Q106</f>
        <v>0</v>
      </c>
      <c r="R112" s="132">
        <f>R106</f>
        <v>17390</v>
      </c>
      <c r="S112" s="132">
        <f t="shared" si="120"/>
        <v>-1073.7009999999991</v>
      </c>
      <c r="T112" s="117">
        <f t="shared" si="124"/>
        <v>93.825756181713643</v>
      </c>
      <c r="U112" s="132">
        <f>U106</f>
        <v>17390</v>
      </c>
      <c r="V112" s="132">
        <f t="shared" si="121"/>
        <v>-1073.7009999999991</v>
      </c>
      <c r="W112" s="117">
        <f t="shared" si="126"/>
        <v>93.825756181713643</v>
      </c>
      <c r="X112" s="117">
        <f t="shared" si="127"/>
        <v>93.825756181713643</v>
      </c>
      <c r="Y112" s="132">
        <f>Y106</f>
        <v>36186</v>
      </c>
      <c r="Z112" s="130">
        <f t="shared" si="123"/>
        <v>-19869.701000000001</v>
      </c>
      <c r="AA112" s="131">
        <f>F112/Y112*100</f>
        <v>45.090087326590393</v>
      </c>
    </row>
    <row r="113" spans="1:29" s="7" customFormat="1" ht="31.5" customHeight="1" x14ac:dyDescent="0.25">
      <c r="A113" s="13"/>
      <c r="B113" s="107" t="s">
        <v>95</v>
      </c>
      <c r="C113" s="16"/>
      <c r="D113" s="132"/>
      <c r="E113" s="132">
        <f>E108</f>
        <v>44811.633999999998</v>
      </c>
      <c r="F113" s="132">
        <f t="shared" si="117"/>
        <v>44811.634000000005</v>
      </c>
      <c r="G113" s="132">
        <f t="shared" ref="G113:Q113" si="143">G108</f>
        <v>0</v>
      </c>
      <c r="H113" s="132">
        <f t="shared" si="143"/>
        <v>10260.334000000001</v>
      </c>
      <c r="I113" s="132">
        <f t="shared" ref="I113:P113" si="144">I108</f>
        <v>0</v>
      </c>
      <c r="J113" s="132">
        <f t="shared" si="144"/>
        <v>0</v>
      </c>
      <c r="K113" s="132">
        <f t="shared" si="144"/>
        <v>0</v>
      </c>
      <c r="L113" s="132">
        <f t="shared" si="144"/>
        <v>0</v>
      </c>
      <c r="M113" s="132">
        <f t="shared" si="144"/>
        <v>0</v>
      </c>
      <c r="N113" s="132">
        <f t="shared" si="144"/>
        <v>0</v>
      </c>
      <c r="O113" s="132">
        <f t="shared" si="144"/>
        <v>0</v>
      </c>
      <c r="P113" s="132">
        <f t="shared" si="144"/>
        <v>34551.300000000003</v>
      </c>
      <c r="Q113" s="132">
        <f t="shared" si="143"/>
        <v>0</v>
      </c>
      <c r="R113" s="132">
        <f>R108</f>
        <v>44811.633999999998</v>
      </c>
      <c r="S113" s="132">
        <f t="shared" si="120"/>
        <v>0</v>
      </c>
      <c r="T113" s="117">
        <f t="shared" si="124"/>
        <v>100.00000000000003</v>
      </c>
      <c r="U113" s="132">
        <f>U108</f>
        <v>44811.633999999998</v>
      </c>
      <c r="V113" s="132">
        <f t="shared" si="121"/>
        <v>0</v>
      </c>
      <c r="W113" s="117">
        <f t="shared" si="126"/>
        <v>100.00000000000003</v>
      </c>
      <c r="X113" s="117">
        <f t="shared" si="127"/>
        <v>100.00000000000003</v>
      </c>
      <c r="Y113" s="132">
        <f>Y107+Y108</f>
        <v>3829.6619999999998</v>
      </c>
      <c r="Z113" s="130">
        <f t="shared" si="123"/>
        <v>40981.972000000009</v>
      </c>
      <c r="AA113" s="131"/>
    </row>
    <row r="114" spans="1:29" s="113" customFormat="1" ht="58.5" x14ac:dyDescent="0.25">
      <c r="A114" s="32"/>
      <c r="B114" s="111" t="s">
        <v>189</v>
      </c>
      <c r="C114" s="25"/>
      <c r="D114" s="38">
        <f>D109</f>
        <v>0</v>
      </c>
      <c r="E114" s="38">
        <f>E109</f>
        <v>40122.523999999998</v>
      </c>
      <c r="F114" s="38">
        <f t="shared" si="117"/>
        <v>42405.023999999998</v>
      </c>
      <c r="G114" s="38">
        <f>G109</f>
        <v>24369.562000000002</v>
      </c>
      <c r="H114" s="38">
        <f t="shared" ref="H114:Q114" si="145">H109</f>
        <v>0</v>
      </c>
      <c r="I114" s="38">
        <f t="shared" ref="I114:P114" si="146">I109</f>
        <v>0</v>
      </c>
      <c r="J114" s="38">
        <f t="shared" si="146"/>
        <v>0</v>
      </c>
      <c r="K114" s="38">
        <f t="shared" si="146"/>
        <v>8249.7620000000006</v>
      </c>
      <c r="L114" s="38">
        <f t="shared" si="146"/>
        <v>0</v>
      </c>
      <c r="M114" s="38">
        <f t="shared" si="146"/>
        <v>0</v>
      </c>
      <c r="N114" s="38">
        <f t="shared" si="146"/>
        <v>0</v>
      </c>
      <c r="O114" s="38">
        <f t="shared" si="146"/>
        <v>7503.2</v>
      </c>
      <c r="P114" s="38">
        <f t="shared" si="146"/>
        <v>0</v>
      </c>
      <c r="Q114" s="38">
        <f t="shared" si="145"/>
        <v>2282.5</v>
      </c>
      <c r="R114" s="38">
        <f>R109</f>
        <v>40122.523999999998</v>
      </c>
      <c r="S114" s="38">
        <f t="shared" si="120"/>
        <v>2282.5</v>
      </c>
      <c r="T114" s="112">
        <f t="shared" si="124"/>
        <v>105.68882456148572</v>
      </c>
      <c r="U114" s="38">
        <f>U109</f>
        <v>40122.523999999998</v>
      </c>
      <c r="V114" s="38">
        <f t="shared" si="121"/>
        <v>2282.5</v>
      </c>
      <c r="W114" s="112">
        <f t="shared" si="126"/>
        <v>105.68882456148572</v>
      </c>
      <c r="X114" s="112">
        <f t="shared" si="127"/>
        <v>105.68882456148572</v>
      </c>
      <c r="Y114" s="38"/>
      <c r="Z114" s="62">
        <f t="shared" si="123"/>
        <v>42405.023999999998</v>
      </c>
      <c r="AA114" s="63"/>
    </row>
    <row r="115" spans="1:29" s="179" customFormat="1" ht="55.5" customHeight="1" x14ac:dyDescent="0.3">
      <c r="A115" s="172"/>
      <c r="B115" s="173" t="s">
        <v>42</v>
      </c>
      <c r="C115" s="184"/>
      <c r="D115" s="175">
        <f>D105+D110</f>
        <v>230762.508</v>
      </c>
      <c r="E115" s="175">
        <f>E105+E110</f>
        <v>315900.38399999996</v>
      </c>
      <c r="F115" s="175">
        <f>SUM(G115:Q115)</f>
        <v>383216.85799999995</v>
      </c>
      <c r="G115" s="175">
        <f>G105+G110</f>
        <v>64833.028999999995</v>
      </c>
      <c r="H115" s="175">
        <f t="shared" ref="H115:Q115" si="147">H105+H110</f>
        <v>40265.142</v>
      </c>
      <c r="I115" s="175">
        <f t="shared" ref="I115:P115" si="148">I105+I110</f>
        <v>25221.572</v>
      </c>
      <c r="J115" s="175">
        <f t="shared" si="148"/>
        <v>23388.939999999995</v>
      </c>
      <c r="K115" s="175">
        <f t="shared" si="148"/>
        <v>30456.351000000002</v>
      </c>
      <c r="L115" s="175">
        <f t="shared" si="148"/>
        <v>47970.377</v>
      </c>
      <c r="M115" s="175">
        <f t="shared" si="148"/>
        <v>28138.951999999994</v>
      </c>
      <c r="N115" s="175">
        <f t="shared" si="148"/>
        <v>16860.498</v>
      </c>
      <c r="O115" s="175">
        <f t="shared" si="148"/>
        <v>27954.589000000004</v>
      </c>
      <c r="P115" s="175">
        <f t="shared" si="148"/>
        <v>56973.858</v>
      </c>
      <c r="Q115" s="175">
        <f t="shared" si="147"/>
        <v>21153.55</v>
      </c>
      <c r="R115" s="175">
        <f t="shared" ref="R115" si="149">R105+R110</f>
        <v>281047.77799999999</v>
      </c>
      <c r="S115" s="175">
        <f t="shared" si="120"/>
        <v>102169.07999999996</v>
      </c>
      <c r="T115" s="176">
        <f t="shared" si="124"/>
        <v>136.35292217111922</v>
      </c>
      <c r="U115" s="175">
        <f>U105+U110</f>
        <v>298102.36516666663</v>
      </c>
      <c r="V115" s="175">
        <f t="shared" si="121"/>
        <v>85114.492833333323</v>
      </c>
      <c r="W115" s="176">
        <f t="shared" si="126"/>
        <v>128.55210249195659</v>
      </c>
      <c r="X115" s="176">
        <f t="shared" si="127"/>
        <v>121.30939923137289</v>
      </c>
      <c r="Y115" s="175">
        <f>Y105+Y110</f>
        <v>311790.37900000002</v>
      </c>
      <c r="Z115" s="185">
        <f t="shared" si="123"/>
        <v>71426.478999999934</v>
      </c>
      <c r="AA115" s="178">
        <f>F115/Y115*100</f>
        <v>122.90849359402458</v>
      </c>
      <c r="AB115" s="175">
        <v>311790.37900000002</v>
      </c>
      <c r="AC115" s="175">
        <f>AB115-Y115</f>
        <v>0</v>
      </c>
    </row>
    <row r="116" spans="1:29" s="12" customFormat="1" ht="26.25" customHeight="1" x14ac:dyDescent="0.25">
      <c r="A116" s="159" t="s">
        <v>41</v>
      </c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</row>
    <row r="117" spans="1:29" s="179" customFormat="1" ht="36" customHeight="1" x14ac:dyDescent="0.3">
      <c r="A117" s="186"/>
      <c r="B117" s="173" t="s">
        <v>149</v>
      </c>
      <c r="C117" s="184"/>
      <c r="D117" s="175">
        <f>D53+D105</f>
        <v>5433122.8850000007</v>
      </c>
      <c r="E117" s="175">
        <f>E53+E105</f>
        <v>5948825.0870000003</v>
      </c>
      <c r="F117" s="175">
        <f t="shared" si="117"/>
        <v>5514788.7899999991</v>
      </c>
      <c r="G117" s="175">
        <f t="shared" ref="G117:R117" si="150">G53+G105</f>
        <v>467209.30700000015</v>
      </c>
      <c r="H117" s="175">
        <f t="shared" si="150"/>
        <v>475494.32099999994</v>
      </c>
      <c r="I117" s="175">
        <f t="shared" si="150"/>
        <v>402796.54900000012</v>
      </c>
      <c r="J117" s="175">
        <f t="shared" si="150"/>
        <v>504565.35999999987</v>
      </c>
      <c r="K117" s="175">
        <f t="shared" si="150"/>
        <v>517199.76400000002</v>
      </c>
      <c r="L117" s="175">
        <f t="shared" si="150"/>
        <v>464660.72600000002</v>
      </c>
      <c r="M117" s="175">
        <f t="shared" si="150"/>
        <v>558468.60700000019</v>
      </c>
      <c r="N117" s="175">
        <f t="shared" si="150"/>
        <v>510121.86600000015</v>
      </c>
      <c r="O117" s="175">
        <f t="shared" si="150"/>
        <v>474318.1669999999</v>
      </c>
      <c r="P117" s="175">
        <f t="shared" si="150"/>
        <v>594811.65099999984</v>
      </c>
      <c r="Q117" s="175">
        <f t="shared" si="150"/>
        <v>545142.47199999995</v>
      </c>
      <c r="R117" s="175">
        <f t="shared" si="150"/>
        <v>5244914.6189999999</v>
      </c>
      <c r="S117" s="175">
        <f>F117-R117</f>
        <v>269874.17099999916</v>
      </c>
      <c r="T117" s="176">
        <f>F117/R117*100</f>
        <v>105.14544450394607</v>
      </c>
      <c r="U117" s="175">
        <f>U53+U105</f>
        <v>5453089.6630833354</v>
      </c>
      <c r="V117" s="175">
        <f>F117-U117</f>
        <v>61699.126916663721</v>
      </c>
      <c r="W117" s="176">
        <f>F117/U117*100</f>
        <v>101.13145263930572</v>
      </c>
      <c r="X117" s="176">
        <f>F117/E117*100</f>
        <v>92.703831586030276</v>
      </c>
      <c r="Y117" s="175">
        <f>Y53+Y105</f>
        <v>5096824.1199999992</v>
      </c>
      <c r="Z117" s="177">
        <f>F117-Y117</f>
        <v>417964.66999999993</v>
      </c>
      <c r="AA117" s="178">
        <f>F117/Y117*100</f>
        <v>108.20049230970913</v>
      </c>
    </row>
    <row r="118" spans="1:29" s="179" customFormat="1" ht="75" hidden="1" customHeight="1" x14ac:dyDescent="0.3">
      <c r="A118" s="186"/>
      <c r="B118" s="173" t="s">
        <v>191</v>
      </c>
      <c r="C118" s="184"/>
      <c r="D118" s="175">
        <f>D117</f>
        <v>5433122.8850000007</v>
      </c>
      <c r="E118" s="175">
        <f>E117</f>
        <v>5948825.0870000003</v>
      </c>
      <c r="F118" s="175">
        <f t="shared" si="117"/>
        <v>5514788.7899999991</v>
      </c>
      <c r="G118" s="175">
        <f t="shared" ref="G118:R118" si="151">G117</f>
        <v>467209.30700000015</v>
      </c>
      <c r="H118" s="175">
        <f t="shared" si="151"/>
        <v>475494.32099999994</v>
      </c>
      <c r="I118" s="175">
        <f t="shared" si="151"/>
        <v>402796.54900000012</v>
      </c>
      <c r="J118" s="175">
        <f t="shared" si="151"/>
        <v>504565.35999999987</v>
      </c>
      <c r="K118" s="175">
        <f t="shared" ref="K118:P118" si="152">K117</f>
        <v>517199.76400000002</v>
      </c>
      <c r="L118" s="175">
        <f t="shared" si="152"/>
        <v>464660.72600000002</v>
      </c>
      <c r="M118" s="175">
        <f t="shared" si="152"/>
        <v>558468.60700000019</v>
      </c>
      <c r="N118" s="175">
        <f t="shared" si="152"/>
        <v>510121.86600000015</v>
      </c>
      <c r="O118" s="175">
        <f t="shared" si="152"/>
        <v>474318.1669999999</v>
      </c>
      <c r="P118" s="175">
        <f t="shared" si="152"/>
        <v>594811.65099999984</v>
      </c>
      <c r="Q118" s="175">
        <f t="shared" si="151"/>
        <v>545142.47199999995</v>
      </c>
      <c r="R118" s="175">
        <f t="shared" si="151"/>
        <v>5244914.6189999999</v>
      </c>
      <c r="S118" s="175">
        <f>F118-R118</f>
        <v>269874.17099999916</v>
      </c>
      <c r="T118" s="176">
        <f>F118/R118*100</f>
        <v>105.14544450394607</v>
      </c>
      <c r="U118" s="175">
        <f>U117</f>
        <v>5453089.6630833354</v>
      </c>
      <c r="V118" s="175">
        <f>F118-U118</f>
        <v>61699.126916663721</v>
      </c>
      <c r="W118" s="176">
        <f>F118/U118*100</f>
        <v>101.13145263930572</v>
      </c>
      <c r="X118" s="176">
        <f>F118/E118*100</f>
        <v>92.703831586030276</v>
      </c>
      <c r="Y118" s="175">
        <f>Y105+Y54</f>
        <v>4449482.6589999991</v>
      </c>
      <c r="Z118" s="177">
        <f>F118-Y118</f>
        <v>1065306.1310000001</v>
      </c>
      <c r="AA118" s="178">
        <f>F118/Y118*100</f>
        <v>123.94224705753597</v>
      </c>
    </row>
    <row r="119" spans="1:29" s="30" customFormat="1" ht="22.5" x14ac:dyDescent="0.3">
      <c r="A119" s="110"/>
      <c r="B119" s="15"/>
      <c r="C119" s="25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112"/>
      <c r="U119" s="38"/>
      <c r="V119" s="38"/>
      <c r="W119" s="112"/>
      <c r="X119" s="112"/>
      <c r="Y119" s="38"/>
      <c r="Z119" s="62"/>
      <c r="AA119" s="63"/>
    </row>
    <row r="120" spans="1:29" s="30" customFormat="1" ht="32.25" hidden="1" customHeight="1" x14ac:dyDescent="0.3">
      <c r="A120" s="110"/>
      <c r="B120" s="147" t="s">
        <v>66</v>
      </c>
      <c r="C120" s="25"/>
      <c r="D120" s="97"/>
      <c r="E120" s="97"/>
      <c r="F120" s="97">
        <f t="shared" si="117"/>
        <v>0</v>
      </c>
      <c r="G120" s="97">
        <v>0</v>
      </c>
      <c r="H120" s="97">
        <v>0</v>
      </c>
      <c r="I120" s="97">
        <v>0</v>
      </c>
      <c r="J120" s="97">
        <v>0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/>
      <c r="S120" s="97">
        <f>F120-R120</f>
        <v>0</v>
      </c>
      <c r="T120" s="118"/>
      <c r="U120" s="97"/>
      <c r="V120" s="97">
        <f>F120-U120</f>
        <v>0</v>
      </c>
      <c r="W120" s="118"/>
      <c r="X120" s="118"/>
      <c r="Y120" s="97">
        <v>-356202</v>
      </c>
      <c r="Z120" s="98">
        <f>F120-Y120</f>
        <v>356202</v>
      </c>
      <c r="AA120" s="99">
        <f>F120/Y120*100</f>
        <v>0</v>
      </c>
    </row>
    <row r="121" spans="1:29" s="30" customFormat="1" ht="22.5" hidden="1" x14ac:dyDescent="0.3">
      <c r="A121" s="11"/>
      <c r="B121" s="15"/>
      <c r="C121" s="25"/>
      <c r="D121" s="38"/>
      <c r="E121" s="38"/>
      <c r="F121" s="38">
        <f t="shared" si="117"/>
        <v>0</v>
      </c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112"/>
      <c r="U121" s="38"/>
      <c r="V121" s="38"/>
      <c r="W121" s="112"/>
      <c r="X121" s="112"/>
      <c r="Y121" s="38"/>
      <c r="Z121" s="62"/>
      <c r="AA121" s="63"/>
    </row>
    <row r="122" spans="1:29" s="39" customFormat="1" ht="37.5" customHeight="1" x14ac:dyDescent="0.3">
      <c r="A122" s="170"/>
      <c r="B122" s="40" t="s">
        <v>27</v>
      </c>
      <c r="C122" s="37"/>
      <c r="D122" s="38">
        <f>D123+D124+D125+D128</f>
        <v>921893.46699999995</v>
      </c>
      <c r="E122" s="38">
        <f>E123+E124+E125+E128</f>
        <v>1259899.702</v>
      </c>
      <c r="F122" s="38">
        <f>SUM(G122:Q122)</f>
        <v>1168015.0020000003</v>
      </c>
      <c r="G122" s="38">
        <f>G123+G124+G125+G128</f>
        <v>89879.024000000005</v>
      </c>
      <c r="H122" s="38">
        <f t="shared" ref="H122:Q122" si="153">H123+H124+H125+H128</f>
        <v>76455.285999999993</v>
      </c>
      <c r="I122" s="38">
        <f t="shared" ref="I122:P122" si="154">I123+I124+I125+I128</f>
        <v>70826.703999999998</v>
      </c>
      <c r="J122" s="38">
        <f t="shared" si="154"/>
        <v>81160.876000000004</v>
      </c>
      <c r="K122" s="38">
        <f t="shared" si="154"/>
        <v>87802.06</v>
      </c>
      <c r="L122" s="38">
        <f t="shared" si="154"/>
        <v>189567.19600000003</v>
      </c>
      <c r="M122" s="38">
        <f t="shared" si="154"/>
        <v>131235.386</v>
      </c>
      <c r="N122" s="38">
        <f t="shared" si="154"/>
        <v>84487.283999999985</v>
      </c>
      <c r="O122" s="38">
        <f t="shared" si="154"/>
        <v>97394.856</v>
      </c>
      <c r="P122" s="38">
        <f t="shared" si="154"/>
        <v>144984.97</v>
      </c>
      <c r="Q122" s="38">
        <f t="shared" si="153"/>
        <v>114221.36</v>
      </c>
      <c r="R122" s="38">
        <f>R123+R124+R125+R128</f>
        <v>1169418.0170000002</v>
      </c>
      <c r="S122" s="38">
        <f t="shared" ref="S122:S128" si="155">F122-R122</f>
        <v>-1403.0149999998976</v>
      </c>
      <c r="T122" s="112">
        <f>F122/R122*100</f>
        <v>99.880024509661723</v>
      </c>
      <c r="U122" s="38">
        <f>U123+U124+U125+U128</f>
        <v>1145839.2170000002</v>
      </c>
      <c r="V122" s="38">
        <f t="shared" ref="V122:V128" si="156">F122-U122</f>
        <v>22175.785000000149</v>
      </c>
      <c r="W122" s="112">
        <f>F122/U122*100</f>
        <v>101.93533129875412</v>
      </c>
      <c r="X122" s="112">
        <f>F122/E122*100</f>
        <v>92.70698295633062</v>
      </c>
      <c r="Y122" s="38">
        <f>Y123+Y124+Y125+Y128</f>
        <v>858826.91600000008</v>
      </c>
      <c r="Z122" s="62">
        <f t="shared" ref="Z122:Z128" si="157">F122-Y122</f>
        <v>309188.08600000024</v>
      </c>
      <c r="AA122" s="63">
        <f>F122/Y122*100</f>
        <v>136.00121051632249</v>
      </c>
    </row>
    <row r="123" spans="1:29" s="39" customFormat="1" ht="37.5" customHeight="1" x14ac:dyDescent="0.3">
      <c r="A123" s="100"/>
      <c r="B123" s="147" t="s">
        <v>133</v>
      </c>
      <c r="C123" s="37"/>
      <c r="D123" s="38">
        <f>D85</f>
        <v>0</v>
      </c>
      <c r="E123" s="38">
        <f>E85</f>
        <v>0</v>
      </c>
      <c r="F123" s="38">
        <f t="shared" si="117"/>
        <v>0</v>
      </c>
      <c r="G123" s="38">
        <f>G85</f>
        <v>0</v>
      </c>
      <c r="H123" s="38">
        <f>H85</f>
        <v>0</v>
      </c>
      <c r="I123" s="38">
        <f t="shared" ref="I123:O123" si="158">I85</f>
        <v>0</v>
      </c>
      <c r="J123" s="38">
        <f t="shared" si="158"/>
        <v>0</v>
      </c>
      <c r="K123" s="38">
        <f t="shared" si="158"/>
        <v>0</v>
      </c>
      <c r="L123" s="38">
        <f t="shared" si="158"/>
        <v>0</v>
      </c>
      <c r="M123" s="38">
        <f t="shared" si="158"/>
        <v>0</v>
      </c>
      <c r="N123" s="38">
        <f t="shared" si="158"/>
        <v>0</v>
      </c>
      <c r="O123" s="38">
        <f t="shared" si="158"/>
        <v>0</v>
      </c>
      <c r="P123" s="38">
        <f t="shared" ref="P123:R124" si="159">P85</f>
        <v>0</v>
      </c>
      <c r="Q123" s="38">
        <f t="shared" si="159"/>
        <v>0</v>
      </c>
      <c r="R123" s="38">
        <f t="shared" si="159"/>
        <v>0</v>
      </c>
      <c r="S123" s="38">
        <f t="shared" si="155"/>
        <v>0</v>
      </c>
      <c r="T123" s="112"/>
      <c r="U123" s="38">
        <f>U85</f>
        <v>0</v>
      </c>
      <c r="V123" s="38">
        <f t="shared" si="156"/>
        <v>0</v>
      </c>
      <c r="W123" s="112"/>
      <c r="X123" s="112"/>
      <c r="Y123" s="38">
        <f>Y85</f>
        <v>10079.299999999999</v>
      </c>
      <c r="Z123" s="62">
        <f t="shared" si="157"/>
        <v>-10079.299999999999</v>
      </c>
      <c r="AA123" s="63"/>
    </row>
    <row r="124" spans="1:29" s="39" customFormat="1" ht="44.25" customHeight="1" x14ac:dyDescent="0.3">
      <c r="A124" s="100"/>
      <c r="B124" s="147" t="s">
        <v>105</v>
      </c>
      <c r="C124" s="37"/>
      <c r="D124" s="38">
        <f>D86</f>
        <v>0</v>
      </c>
      <c r="E124" s="38">
        <f>E86</f>
        <v>5507.8469999999998</v>
      </c>
      <c r="F124" s="38">
        <f t="shared" si="117"/>
        <v>5507.8469999999998</v>
      </c>
      <c r="G124" s="38">
        <f>G86</f>
        <v>0</v>
      </c>
      <c r="H124" s="38">
        <f>H86</f>
        <v>561.923</v>
      </c>
      <c r="I124" s="38">
        <f t="shared" ref="I124:O124" si="160">I86</f>
        <v>0</v>
      </c>
      <c r="J124" s="38">
        <f t="shared" si="160"/>
        <v>1564.171</v>
      </c>
      <c r="K124" s="38">
        <f t="shared" si="160"/>
        <v>0</v>
      </c>
      <c r="L124" s="38">
        <f t="shared" si="160"/>
        <v>730.01800000000003</v>
      </c>
      <c r="M124" s="38">
        <f t="shared" si="160"/>
        <v>1194.4839999999999</v>
      </c>
      <c r="N124" s="38">
        <f t="shared" si="160"/>
        <v>372.44799999999998</v>
      </c>
      <c r="O124" s="38">
        <f t="shared" si="160"/>
        <v>355.87</v>
      </c>
      <c r="P124" s="38">
        <f t="shared" si="159"/>
        <v>380.10399999999998</v>
      </c>
      <c r="Q124" s="38">
        <f t="shared" si="159"/>
        <v>348.82900000000001</v>
      </c>
      <c r="R124" s="38">
        <f t="shared" si="159"/>
        <v>5507.8469999999998</v>
      </c>
      <c r="S124" s="38">
        <f t="shared" si="155"/>
        <v>0</v>
      </c>
      <c r="T124" s="112">
        <f>F124/R124*100</f>
        <v>100</v>
      </c>
      <c r="U124" s="38">
        <f>U86</f>
        <v>5507.8469999999998</v>
      </c>
      <c r="V124" s="38">
        <f t="shared" si="156"/>
        <v>0</v>
      </c>
      <c r="W124" s="112">
        <f>F124/U124*100</f>
        <v>100</v>
      </c>
      <c r="X124" s="112">
        <f>F124/E124*100</f>
        <v>100</v>
      </c>
      <c r="Y124" s="38">
        <f>Y86</f>
        <v>6010.9319999999998</v>
      </c>
      <c r="Z124" s="62">
        <f t="shared" si="157"/>
        <v>-503.08500000000004</v>
      </c>
      <c r="AA124" s="63">
        <f>F124/Y124*100</f>
        <v>91.630499230402208</v>
      </c>
    </row>
    <row r="125" spans="1:29" s="39" customFormat="1" ht="37.5" customHeight="1" x14ac:dyDescent="0.3">
      <c r="A125" s="100"/>
      <c r="B125" s="40" t="s">
        <v>70</v>
      </c>
      <c r="C125" s="37"/>
      <c r="D125" s="38">
        <f>D126+D127</f>
        <v>921893.46699999995</v>
      </c>
      <c r="E125" s="38">
        <f t="shared" ref="E125" si="161">E126+E127</f>
        <v>1214269.331</v>
      </c>
      <c r="F125" s="38">
        <f t="shared" si="117"/>
        <v>1120102.1310000001</v>
      </c>
      <c r="G125" s="38">
        <f t="shared" ref="G125:R125" si="162">G126+G127</f>
        <v>65509.462</v>
      </c>
      <c r="H125" s="38">
        <f t="shared" ref="H125:Q125" si="163">H126+H127</f>
        <v>75893.362999999998</v>
      </c>
      <c r="I125" s="38">
        <f t="shared" ref="I125:P125" si="164">I126+I127</f>
        <v>70826.703999999998</v>
      </c>
      <c r="J125" s="38">
        <f t="shared" si="164"/>
        <v>79596.705000000002</v>
      </c>
      <c r="K125" s="38">
        <f t="shared" si="164"/>
        <v>79552.297999999995</v>
      </c>
      <c r="L125" s="38">
        <f t="shared" si="164"/>
        <v>188837.17800000001</v>
      </c>
      <c r="M125" s="38">
        <f t="shared" si="164"/>
        <v>130040.902</v>
      </c>
      <c r="N125" s="38">
        <f t="shared" si="164"/>
        <v>84114.835999999981</v>
      </c>
      <c r="O125" s="38">
        <f t="shared" si="164"/>
        <v>89535.786000000007</v>
      </c>
      <c r="P125" s="38">
        <f t="shared" si="164"/>
        <v>144604.86600000001</v>
      </c>
      <c r="Q125" s="38">
        <f t="shared" si="163"/>
        <v>111590.031</v>
      </c>
      <c r="R125" s="38">
        <f t="shared" si="162"/>
        <v>1123787.6460000002</v>
      </c>
      <c r="S125" s="38">
        <f t="shared" si="155"/>
        <v>-3685.5150000001304</v>
      </c>
      <c r="T125" s="112">
        <f>F125/R125*100</f>
        <v>99.672045246882874</v>
      </c>
      <c r="U125" s="38">
        <f t="shared" ref="U125" si="165">U126+U127</f>
        <v>1100208.8460000001</v>
      </c>
      <c r="V125" s="38">
        <f t="shared" si="156"/>
        <v>19893.284999999916</v>
      </c>
      <c r="W125" s="112">
        <f>F125/U125*100</f>
        <v>101.80813716162393</v>
      </c>
      <c r="X125" s="112">
        <f>F125/E125*100</f>
        <v>92.244949485593168</v>
      </c>
      <c r="Y125" s="38">
        <f t="shared" ref="Y125" si="166">Y126+Y127</f>
        <v>842736.68400000012</v>
      </c>
      <c r="Z125" s="62">
        <f t="shared" si="157"/>
        <v>277365.44699999993</v>
      </c>
      <c r="AA125" s="63">
        <f>F125/Y125*100</f>
        <v>132.91246865907166</v>
      </c>
    </row>
    <row r="126" spans="1:29" s="103" customFormat="1" ht="47.25" customHeight="1" x14ac:dyDescent="0.35">
      <c r="A126" s="101"/>
      <c r="B126" s="102" t="s">
        <v>199</v>
      </c>
      <c r="C126" s="102"/>
      <c r="D126" s="132">
        <f>D88+D112</f>
        <v>896476.1</v>
      </c>
      <c r="E126" s="132">
        <f>E88+E112</f>
        <v>945249.3</v>
      </c>
      <c r="F126" s="132">
        <f t="shared" si="117"/>
        <v>855953.89900000009</v>
      </c>
      <c r="G126" s="132">
        <f t="shared" ref="G126:R126" si="167">G88+G112</f>
        <v>63808.4</v>
      </c>
      <c r="H126" s="132">
        <f t="shared" si="167"/>
        <v>63802.3</v>
      </c>
      <c r="I126" s="132">
        <f t="shared" si="167"/>
        <v>68667.997000000003</v>
      </c>
      <c r="J126" s="132">
        <f t="shared" si="167"/>
        <v>77227.5</v>
      </c>
      <c r="K126" s="132">
        <f t="shared" ref="K126:P126" si="168">K88+K112</f>
        <v>77274.399999999994</v>
      </c>
      <c r="L126" s="132">
        <f t="shared" si="168"/>
        <v>184129.10200000001</v>
      </c>
      <c r="M126" s="132">
        <f t="shared" si="168"/>
        <v>24848</v>
      </c>
      <c r="N126" s="132">
        <f t="shared" si="168"/>
        <v>38332.399999999994</v>
      </c>
      <c r="O126" s="132">
        <f t="shared" si="168"/>
        <v>77596.800000000003</v>
      </c>
      <c r="P126" s="132">
        <f t="shared" si="168"/>
        <v>90722</v>
      </c>
      <c r="Q126" s="132">
        <f t="shared" si="167"/>
        <v>89545</v>
      </c>
      <c r="R126" s="132">
        <f t="shared" si="167"/>
        <v>857027.60000000009</v>
      </c>
      <c r="S126" s="132">
        <f t="shared" si="155"/>
        <v>-1073.7010000000009</v>
      </c>
      <c r="T126" s="117">
        <f>F126/R126*100</f>
        <v>99.874718037085387</v>
      </c>
      <c r="U126" s="132">
        <f>U88+U112</f>
        <v>833448.8</v>
      </c>
      <c r="V126" s="132">
        <f t="shared" si="156"/>
        <v>22505.099000000046</v>
      </c>
      <c r="W126" s="117">
        <f>F126/U126*100</f>
        <v>102.70023773505943</v>
      </c>
      <c r="X126" s="117">
        <f>F126/E126*100</f>
        <v>90.553243361301611</v>
      </c>
      <c r="Y126" s="132">
        <f>Y88+Y112</f>
        <v>723125.60000000009</v>
      </c>
      <c r="Z126" s="130">
        <f t="shared" si="157"/>
        <v>132828.299</v>
      </c>
      <c r="AA126" s="131">
        <f>F126/Y126*100</f>
        <v>118.36863457745099</v>
      </c>
    </row>
    <row r="127" spans="1:29" s="103" customFormat="1" ht="34.5" customHeight="1" x14ac:dyDescent="0.35">
      <c r="A127" s="101"/>
      <c r="B127" s="102" t="s">
        <v>95</v>
      </c>
      <c r="C127" s="102"/>
      <c r="D127" s="132">
        <f>D113+D89</f>
        <v>25417.366999999998</v>
      </c>
      <c r="E127" s="132">
        <f>E113+E89</f>
        <v>269020.03100000002</v>
      </c>
      <c r="F127" s="132">
        <f t="shared" si="117"/>
        <v>264148.23200000002</v>
      </c>
      <c r="G127" s="132">
        <f t="shared" ref="G127:R127" si="169">G113+G89</f>
        <v>1701.0619999999999</v>
      </c>
      <c r="H127" s="132">
        <f t="shared" si="169"/>
        <v>12091.063</v>
      </c>
      <c r="I127" s="132">
        <f t="shared" si="169"/>
        <v>2158.7069999999999</v>
      </c>
      <c r="J127" s="132">
        <f t="shared" si="169"/>
        <v>2369.2049999999999</v>
      </c>
      <c r="K127" s="132">
        <f t="shared" ref="K127:P127" si="170">K113+K89</f>
        <v>2277.8980000000001</v>
      </c>
      <c r="L127" s="132">
        <f t="shared" si="170"/>
        <v>4708.0760000000009</v>
      </c>
      <c r="M127" s="132">
        <f t="shared" si="170"/>
        <v>105192.902</v>
      </c>
      <c r="N127" s="132">
        <f t="shared" si="170"/>
        <v>45782.435999999994</v>
      </c>
      <c r="O127" s="132">
        <f t="shared" si="170"/>
        <v>11938.985999999999</v>
      </c>
      <c r="P127" s="132">
        <f t="shared" si="170"/>
        <v>53882.866000000002</v>
      </c>
      <c r="Q127" s="132">
        <f t="shared" si="169"/>
        <v>22045.030999999999</v>
      </c>
      <c r="R127" s="132">
        <f t="shared" si="169"/>
        <v>266760.04600000003</v>
      </c>
      <c r="S127" s="132">
        <f t="shared" si="155"/>
        <v>-2611.814000000013</v>
      </c>
      <c r="T127" s="117">
        <f>F127/R127*100</f>
        <v>99.020912599482756</v>
      </c>
      <c r="U127" s="132">
        <f>U113+U89</f>
        <v>266760.04600000003</v>
      </c>
      <c r="V127" s="132">
        <f t="shared" si="156"/>
        <v>-2611.814000000013</v>
      </c>
      <c r="W127" s="117">
        <f>F127/U127*100</f>
        <v>99.020912599482756</v>
      </c>
      <c r="X127" s="117">
        <f>F127/E127*100</f>
        <v>98.189057156119347</v>
      </c>
      <c r="Y127" s="132">
        <f>Y113+Y89</f>
        <v>119611.084</v>
      </c>
      <c r="Z127" s="130">
        <f t="shared" si="157"/>
        <v>144537.14800000002</v>
      </c>
      <c r="AA127" s="131">
        <f>F127/Y127*100</f>
        <v>220.83925934489486</v>
      </c>
    </row>
    <row r="128" spans="1:29" s="113" customFormat="1" ht="90.75" customHeight="1" x14ac:dyDescent="0.25">
      <c r="A128" s="32"/>
      <c r="B128" s="111" t="s">
        <v>189</v>
      </c>
      <c r="C128" s="25"/>
      <c r="D128" s="38">
        <f>D114</f>
        <v>0</v>
      </c>
      <c r="E128" s="38">
        <f>E114</f>
        <v>40122.523999999998</v>
      </c>
      <c r="F128" s="38">
        <f t="shared" ref="F128" si="171">SUM(G128:Q128)</f>
        <v>42405.023999999998</v>
      </c>
      <c r="G128" s="38">
        <f t="shared" ref="G128:R128" si="172">G114</f>
        <v>24369.562000000002</v>
      </c>
      <c r="H128" s="38">
        <f t="shared" si="172"/>
        <v>0</v>
      </c>
      <c r="I128" s="38">
        <f t="shared" ref="I128:P128" si="173">I114</f>
        <v>0</v>
      </c>
      <c r="J128" s="38">
        <f t="shared" si="173"/>
        <v>0</v>
      </c>
      <c r="K128" s="38">
        <f t="shared" si="173"/>
        <v>8249.7620000000006</v>
      </c>
      <c r="L128" s="38">
        <f t="shared" si="173"/>
        <v>0</v>
      </c>
      <c r="M128" s="38">
        <f t="shared" si="173"/>
        <v>0</v>
      </c>
      <c r="N128" s="38">
        <f t="shared" si="173"/>
        <v>0</v>
      </c>
      <c r="O128" s="38">
        <f t="shared" si="173"/>
        <v>7503.2</v>
      </c>
      <c r="P128" s="38">
        <f t="shared" si="173"/>
        <v>0</v>
      </c>
      <c r="Q128" s="38">
        <f t="shared" si="172"/>
        <v>2282.5</v>
      </c>
      <c r="R128" s="38">
        <f t="shared" si="172"/>
        <v>40122.523999999998</v>
      </c>
      <c r="S128" s="38">
        <f t="shared" si="155"/>
        <v>2282.5</v>
      </c>
      <c r="T128" s="112">
        <f>F128/R128*100</f>
        <v>105.68882456148572</v>
      </c>
      <c r="U128" s="133">
        <f t="shared" ref="U128" si="174">U114</f>
        <v>40122.523999999998</v>
      </c>
      <c r="V128" s="38">
        <f t="shared" si="156"/>
        <v>2282.5</v>
      </c>
      <c r="W128" s="112">
        <f>F128/U128*100</f>
        <v>105.68882456148572</v>
      </c>
      <c r="X128" s="112">
        <f>F128/E128*100</f>
        <v>105.68882456148572</v>
      </c>
      <c r="Y128" s="38">
        <f t="shared" ref="Y128" si="175">Y114</f>
        <v>0</v>
      </c>
      <c r="Z128" s="62">
        <f t="shared" si="157"/>
        <v>42405.023999999998</v>
      </c>
      <c r="AA128" s="63"/>
    </row>
    <row r="129" spans="1:29" x14ac:dyDescent="0.2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5"/>
      <c r="AA129" s="134"/>
    </row>
    <row r="130" spans="1:29" s="179" customFormat="1" ht="55.5" customHeight="1" x14ac:dyDescent="0.3">
      <c r="A130" s="186"/>
      <c r="B130" s="173" t="s">
        <v>120</v>
      </c>
      <c r="C130" s="184"/>
      <c r="D130" s="175">
        <f>D117+D122</f>
        <v>6355016.3520000009</v>
      </c>
      <c r="E130" s="175">
        <f>E117+E122</f>
        <v>7208724.7890000008</v>
      </c>
      <c r="F130" s="175">
        <f t="shared" si="117"/>
        <v>6682803.7920000013</v>
      </c>
      <c r="G130" s="175">
        <f t="shared" ref="G130:R130" si="176">G117+G122</f>
        <v>557088.33100000012</v>
      </c>
      <c r="H130" s="175">
        <f t="shared" si="176"/>
        <v>551949.60699999996</v>
      </c>
      <c r="I130" s="175">
        <f t="shared" si="176"/>
        <v>473623.25300000014</v>
      </c>
      <c r="J130" s="175">
        <f t="shared" si="176"/>
        <v>585726.23599999992</v>
      </c>
      <c r="K130" s="175">
        <f t="shared" ref="K130:P130" si="177">K117+K122</f>
        <v>605001.82400000002</v>
      </c>
      <c r="L130" s="175">
        <f t="shared" si="177"/>
        <v>654227.92200000002</v>
      </c>
      <c r="M130" s="175">
        <f t="shared" si="177"/>
        <v>689703.99300000025</v>
      </c>
      <c r="N130" s="175">
        <f t="shared" si="177"/>
        <v>594609.15000000014</v>
      </c>
      <c r="O130" s="175">
        <f t="shared" si="177"/>
        <v>571713.02299999993</v>
      </c>
      <c r="P130" s="175">
        <f t="shared" si="177"/>
        <v>739796.62099999981</v>
      </c>
      <c r="Q130" s="175">
        <f t="shared" si="176"/>
        <v>659363.83199999994</v>
      </c>
      <c r="R130" s="175">
        <f t="shared" si="176"/>
        <v>6414332.6359999999</v>
      </c>
      <c r="S130" s="175">
        <f>F130-R130</f>
        <v>268471.15600000136</v>
      </c>
      <c r="T130" s="176">
        <f>F130/R130*100</f>
        <v>104.18548851821663</v>
      </c>
      <c r="U130" s="175">
        <f>U117+U122</f>
        <v>6598928.8800833356</v>
      </c>
      <c r="V130" s="175">
        <f>F130-U130</f>
        <v>83874.911916665733</v>
      </c>
      <c r="W130" s="176">
        <f>F130/U130*100</f>
        <v>101.27103827667871</v>
      </c>
      <c r="X130" s="176">
        <f>F130/E130*100</f>
        <v>92.704382364513108</v>
      </c>
      <c r="Y130" s="175">
        <f>Y117+Y122</f>
        <v>5955651.0359999994</v>
      </c>
      <c r="Z130" s="177">
        <f>F130-Y130</f>
        <v>727152.75600000191</v>
      </c>
      <c r="AA130" s="178">
        <f>F130/Y130*100</f>
        <v>112.20945874102759</v>
      </c>
      <c r="AB130" s="187">
        <v>5955651.0360000003</v>
      </c>
      <c r="AC130" s="175">
        <f>AB130-Y130</f>
        <v>0</v>
      </c>
    </row>
    <row r="131" spans="1:29" s="179" customFormat="1" ht="99" hidden="1" customHeight="1" x14ac:dyDescent="0.3">
      <c r="A131" s="186"/>
      <c r="B131" s="173" t="s">
        <v>190</v>
      </c>
      <c r="C131" s="184"/>
      <c r="D131" s="175">
        <f>D130</f>
        <v>6355016.3520000009</v>
      </c>
      <c r="E131" s="175">
        <f>E130</f>
        <v>7208724.7890000008</v>
      </c>
      <c r="F131" s="175">
        <f t="shared" si="117"/>
        <v>6682803.7920000013</v>
      </c>
      <c r="G131" s="175">
        <f t="shared" ref="G131:R131" si="178">G130</f>
        <v>557088.33100000012</v>
      </c>
      <c r="H131" s="175">
        <f t="shared" si="178"/>
        <v>551949.60699999996</v>
      </c>
      <c r="I131" s="175">
        <f t="shared" si="178"/>
        <v>473623.25300000014</v>
      </c>
      <c r="J131" s="175">
        <f t="shared" si="178"/>
        <v>585726.23599999992</v>
      </c>
      <c r="K131" s="175">
        <f t="shared" ref="K131:P131" si="179">K130</f>
        <v>605001.82400000002</v>
      </c>
      <c r="L131" s="175">
        <f t="shared" si="179"/>
        <v>654227.92200000002</v>
      </c>
      <c r="M131" s="175">
        <f t="shared" si="179"/>
        <v>689703.99300000025</v>
      </c>
      <c r="N131" s="175">
        <f t="shared" si="179"/>
        <v>594609.15000000014</v>
      </c>
      <c r="O131" s="175">
        <f t="shared" si="179"/>
        <v>571713.02299999993</v>
      </c>
      <c r="P131" s="175">
        <f t="shared" si="179"/>
        <v>739796.62099999981</v>
      </c>
      <c r="Q131" s="175">
        <f t="shared" si="178"/>
        <v>659363.83199999994</v>
      </c>
      <c r="R131" s="175">
        <f t="shared" si="178"/>
        <v>6414332.6359999999</v>
      </c>
      <c r="S131" s="175">
        <f>F131-R131</f>
        <v>268471.15600000136</v>
      </c>
      <c r="T131" s="176">
        <f>F131/R131*100</f>
        <v>104.18548851821663</v>
      </c>
      <c r="U131" s="175">
        <f>U130</f>
        <v>6598928.8800833356</v>
      </c>
      <c r="V131" s="175">
        <f>F131-U131</f>
        <v>83874.911916665733</v>
      </c>
      <c r="W131" s="176">
        <f>F131/U131*100</f>
        <v>101.27103827667871</v>
      </c>
      <c r="X131" s="176">
        <f t="shared" ref="X131" si="180">F131/E131*100</f>
        <v>92.704382364513108</v>
      </c>
      <c r="Y131" s="175">
        <f>Y115+Y92</f>
        <v>5308309.5749999983</v>
      </c>
      <c r="Z131" s="177">
        <f>F131-Y131</f>
        <v>1374494.217000003</v>
      </c>
      <c r="AA131" s="178">
        <f>F131/Y131*100</f>
        <v>125.89325655521897</v>
      </c>
      <c r="AB131" s="187"/>
      <c r="AC131" s="175"/>
    </row>
    <row r="132" spans="1:29" s="14" customFormat="1" ht="99.75" customHeight="1" x14ac:dyDescent="0.4">
      <c r="A132" s="33"/>
      <c r="B132" s="155" t="s">
        <v>214</v>
      </c>
      <c r="C132" s="155"/>
      <c r="D132" s="155"/>
      <c r="E132" s="21"/>
      <c r="F132" s="21" t="s">
        <v>215</v>
      </c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64"/>
      <c r="AA132" s="65"/>
    </row>
    <row r="133" spans="1:29" s="7" customFormat="1" ht="18" customHeight="1" x14ac:dyDescent="0.45">
      <c r="A133" s="6"/>
      <c r="B133" s="29" t="s">
        <v>52</v>
      </c>
      <c r="C133" s="18"/>
      <c r="D133" s="18"/>
      <c r="E133" s="18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66"/>
      <c r="AA133" s="67"/>
    </row>
    <row r="134" spans="1:29" s="7" customFormat="1" ht="30.75" x14ac:dyDescent="0.45">
      <c r="A134" s="6"/>
      <c r="B134" s="18"/>
      <c r="C134" s="18"/>
      <c r="D134" s="18"/>
      <c r="E134" s="92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66"/>
      <c r="AA134" s="67"/>
    </row>
    <row r="135" spans="1:29" s="4" customFormat="1" ht="30.75" hidden="1" customHeight="1" x14ac:dyDescent="0.45">
      <c r="A135" s="27"/>
      <c r="B135" s="18"/>
      <c r="C135" s="18"/>
      <c r="D135" s="80">
        <v>6355016.352</v>
      </c>
      <c r="E135" s="80">
        <v>7208724.7889999999</v>
      </c>
      <c r="F135" s="80">
        <v>6682803.7920000004</v>
      </c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0">
        <v>6414332.6359999999</v>
      </c>
      <c r="S135" s="81"/>
      <c r="T135" s="81"/>
      <c r="U135" s="81"/>
      <c r="V135" s="81"/>
      <c r="W135" s="81"/>
      <c r="X135" s="81"/>
      <c r="Y135" s="80"/>
      <c r="Z135" s="5"/>
    </row>
    <row r="136" spans="1:29" ht="12" hidden="1" customHeight="1" x14ac:dyDescent="0.45">
      <c r="B136" s="2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9" s="2" customFormat="1" ht="30.75" hidden="1" customHeight="1" x14ac:dyDescent="0.45">
      <c r="A137" s="28"/>
      <c r="B137" s="18"/>
      <c r="C137" s="18"/>
      <c r="D137" s="18"/>
      <c r="E137" s="18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141"/>
    </row>
    <row r="138" spans="1:29" s="2" customFormat="1" ht="30.75" hidden="1" customHeight="1" x14ac:dyDescent="0.45">
      <c r="A138" s="28"/>
      <c r="B138" s="18"/>
      <c r="C138" s="18"/>
      <c r="D138" s="18"/>
      <c r="E138" s="18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141"/>
    </row>
    <row r="139" spans="1:29" s="2" customFormat="1" ht="16.5" hidden="1" customHeight="1" x14ac:dyDescent="0.45">
      <c r="A139" s="28"/>
      <c r="B139" s="2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141"/>
    </row>
    <row r="140" spans="1:29" ht="18.75" hidden="1" x14ac:dyDescent="0.3">
      <c r="B140" s="27"/>
      <c r="D140" s="80">
        <f>D135-D130</f>
        <v>0</v>
      </c>
      <c r="E140" s="80">
        <f>E135-E130</f>
        <v>0</v>
      </c>
      <c r="F140" s="80">
        <f>F135-F130</f>
        <v>0</v>
      </c>
      <c r="R140" s="80">
        <f>R131-R135</f>
        <v>0</v>
      </c>
      <c r="Y140" s="80"/>
    </row>
    <row r="141" spans="1:29" ht="18.75" hidden="1" x14ac:dyDescent="0.3">
      <c r="B141" s="27"/>
      <c r="D141" s="80"/>
      <c r="E141" s="80">
        <v>7032302.182</v>
      </c>
      <c r="F141" s="80">
        <v>6023439.96</v>
      </c>
    </row>
    <row r="142" spans="1:29" ht="18.75" hidden="1" x14ac:dyDescent="0.3">
      <c r="B142" s="27"/>
      <c r="D142" s="80"/>
      <c r="E142" s="80">
        <f>E141-E130</f>
        <v>-176422.60700000077</v>
      </c>
      <c r="F142" s="80">
        <f>F141-F130</f>
        <v>-659363.83200000133</v>
      </c>
      <c r="Y142" s="80"/>
    </row>
    <row r="143" spans="1:29" ht="18.75" hidden="1" x14ac:dyDescent="0.3">
      <c r="B143" s="4"/>
      <c r="C143" s="3"/>
      <c r="D143" s="3"/>
      <c r="E143" s="3"/>
      <c r="S143" s="156" t="s">
        <v>49</v>
      </c>
      <c r="T143" s="156"/>
      <c r="U143" s="122">
        <f>E53/12*11</f>
        <v>5257311.4559166674</v>
      </c>
    </row>
    <row r="144" spans="1:29" ht="22.5" hidden="1" x14ac:dyDescent="0.3">
      <c r="B144" s="4"/>
      <c r="C144" s="3"/>
      <c r="D144" s="3"/>
      <c r="E144" s="93"/>
      <c r="F144" s="93"/>
      <c r="S144" s="141"/>
      <c r="T144" s="141"/>
      <c r="U144" s="122">
        <f>U143-U53</f>
        <v>0</v>
      </c>
      <c r="Y144" s="93"/>
    </row>
    <row r="145" spans="2:52" ht="18.75" hidden="1" x14ac:dyDescent="0.3">
      <c r="B145" s="4"/>
      <c r="C145" s="3"/>
      <c r="D145" s="3"/>
      <c r="E145" s="3"/>
      <c r="S145" s="156" t="s">
        <v>50</v>
      </c>
      <c r="T145" s="156"/>
      <c r="U145" s="123">
        <f>E105/12*11</f>
        <v>195778.20716666666</v>
      </c>
    </row>
    <row r="146" spans="2:52" ht="18.75" hidden="1" x14ac:dyDescent="0.3">
      <c r="B146" s="4"/>
      <c r="C146" s="3"/>
      <c r="D146" s="3"/>
      <c r="E146" s="3"/>
      <c r="S146" s="141"/>
      <c r="T146" s="141"/>
      <c r="U146" s="122">
        <f>U145-U105</f>
        <v>0</v>
      </c>
      <c r="V146" s="3" t="s">
        <v>179</v>
      </c>
    </row>
    <row r="147" spans="2:52" ht="18.75" hidden="1" x14ac:dyDescent="0.3">
      <c r="B147" s="94"/>
      <c r="C147" s="3"/>
      <c r="D147" s="3"/>
      <c r="E147" s="3"/>
      <c r="S147" s="156" t="s">
        <v>51</v>
      </c>
      <c r="T147" s="156"/>
      <c r="U147" s="122">
        <f>U145+U110</f>
        <v>298102.36516666668</v>
      </c>
    </row>
    <row r="148" spans="2:52" ht="18.75" hidden="1" x14ac:dyDescent="0.3">
      <c r="B148" s="4"/>
      <c r="C148" s="3"/>
      <c r="D148" s="3"/>
      <c r="E148" s="3"/>
      <c r="S148" s="141"/>
      <c r="T148" s="141"/>
      <c r="U148" s="122">
        <f>U147-U115</f>
        <v>0</v>
      </c>
    </row>
    <row r="149" spans="2:52" s="19" customFormat="1" ht="18.75" hidden="1" x14ac:dyDescent="0.3"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1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2:52" s="19" customFormat="1" ht="18.75" hidden="1" x14ac:dyDescent="0.3">
      <c r="B150" s="4"/>
      <c r="C150" s="3"/>
      <c r="D150" s="3"/>
      <c r="E150" s="81"/>
      <c r="F150" s="8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81"/>
      <c r="Z150" s="1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2:52" s="19" customFormat="1" ht="18.75" x14ac:dyDescent="0.3">
      <c r="B151" s="4"/>
      <c r="C151" s="3"/>
      <c r="D151" s="188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1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2:52" s="19" customFormat="1" ht="18.75" x14ac:dyDescent="0.3"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1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2:52" s="19" customFormat="1" ht="22.5" x14ac:dyDescent="0.3">
      <c r="B153" s="4"/>
      <c r="C153" s="3"/>
      <c r="D153" s="9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1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2:52" s="19" customFormat="1" ht="18.75" x14ac:dyDescent="0.3">
      <c r="B154" s="4"/>
      <c r="C154" s="3"/>
      <c r="D154" s="3"/>
      <c r="E154" s="3"/>
      <c r="F154" s="8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81"/>
      <c r="Z154" s="1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2:52" s="19" customFormat="1" ht="18.75" x14ac:dyDescent="0.3"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1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2:52" s="19" customFormat="1" ht="18.75" x14ac:dyDescent="0.3"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1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2:52" s="19" customFormat="1" ht="18.75" x14ac:dyDescent="0.3">
      <c r="B157" s="2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1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2:52" s="19" customFormat="1" ht="18.75" x14ac:dyDescent="0.3">
      <c r="B158" s="2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1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</sheetData>
  <mergeCells count="41">
    <mergeCell ref="B132:D132"/>
    <mergeCell ref="S143:T143"/>
    <mergeCell ref="S145:T145"/>
    <mergeCell ref="S147:T147"/>
    <mergeCell ref="C17:C19"/>
    <mergeCell ref="C25:C27"/>
    <mergeCell ref="A53:C53"/>
    <mergeCell ref="A54:C54"/>
    <mergeCell ref="A116:AA116"/>
    <mergeCell ref="A93:AA93"/>
    <mergeCell ref="A6:AA6"/>
    <mergeCell ref="A7:A9"/>
    <mergeCell ref="B9:C9"/>
    <mergeCell ref="T3:T4"/>
    <mergeCell ref="U3:U4"/>
    <mergeCell ref="V3:V4"/>
    <mergeCell ref="W3:W4"/>
    <mergeCell ref="X3:X4"/>
    <mergeCell ref="Y3:Y4"/>
    <mergeCell ref="H3:H4"/>
    <mergeCell ref="I3:I4"/>
    <mergeCell ref="K3:K4"/>
    <mergeCell ref="Q3:Q4"/>
    <mergeCell ref="M3:M4"/>
    <mergeCell ref="N3:N4"/>
    <mergeCell ref="P3:P4"/>
    <mergeCell ref="A1:AA1"/>
    <mergeCell ref="A3:A4"/>
    <mergeCell ref="B3:B4"/>
    <mergeCell ref="C3:C4"/>
    <mergeCell ref="D3:D4"/>
    <mergeCell ref="E3:E4"/>
    <mergeCell ref="F3:F4"/>
    <mergeCell ref="G3:G4"/>
    <mergeCell ref="R3:R4"/>
    <mergeCell ref="S3:S4"/>
    <mergeCell ref="Z3:Z4"/>
    <mergeCell ref="AA3:AA4"/>
    <mergeCell ref="J3:J4"/>
    <mergeCell ref="L3:L4"/>
    <mergeCell ref="O3:O4"/>
  </mergeCells>
  <printOptions horizontalCentered="1"/>
  <pageMargins left="0.39370078740157483" right="0" top="0" bottom="0" header="0.23622047244094491" footer="0.11811023622047245"/>
  <pageSetup paperSize="8" scale="60" fitToHeight="10" orientation="landscape" horizontalDpi="300" verticalDpi="300" r:id="rId1"/>
  <headerFooter alignWithMargins="0"/>
  <rowBreaks count="1" manualBreakCount="1">
    <brk id="109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2024</vt:lpstr>
      <vt:lpstr>'2024'!Заголовки_для_друку</vt:lpstr>
      <vt:lpstr>'2024'!Область_друку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2024-12-09T14:50:10Z</cp:lastPrinted>
  <dcterms:created xsi:type="dcterms:W3CDTF">1996-10-08T23:32:33Z</dcterms:created>
  <dcterms:modified xsi:type="dcterms:W3CDTF">2024-12-09T14:50:15Z</dcterms:modified>
</cp:coreProperties>
</file>